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inoru\Desktop\"/>
    </mc:Choice>
  </mc:AlternateContent>
  <xr:revisionPtr revIDLastSave="0" documentId="13_ncr:1_{B7B1ED9B-CDBC-420B-B434-40163103FE1E}" xr6:coauthVersionLast="32" xr6:coauthVersionMax="32" xr10:uidLastSave="{00000000-0000-0000-0000-000000000000}"/>
  <bookViews>
    <workbookView xWindow="6450" yWindow="1290" windowWidth="21570" windowHeight="6990" activeTab="2" xr2:uid="{00000000-000D-0000-FFFF-FFFF00000000}"/>
  </bookViews>
  <sheets>
    <sheet name="装備品" sheetId="3" r:id="rId1"/>
    <sheet name="マテリガ設定" sheetId="2" r:id="rId2"/>
    <sheet name="シミュ" sheetId="1" r:id="rId3"/>
  </sheets>
  <definedNames>
    <definedName name="パラメータA">マテリガ設定!$B$2:$B$20</definedName>
    <definedName name="パラメータB">マテリガ設定!$B$21:$B$39</definedName>
    <definedName name="マテリアA">マテリガ設定!$A$2:$A$20</definedName>
    <definedName name="マテリアB">マテリガ設定!$A$21:$A$39</definedName>
    <definedName name="禁断数">マテリガ設定!$E$1:$I$1</definedName>
    <definedName name="穴A">装備品!$F$3:$F$12</definedName>
    <definedName name="穴B">装備品!$F$16:$F$25</definedName>
    <definedName name="最大CP">装備品!$E$3:$E$12</definedName>
    <definedName name="最大GP">装備品!$E$16:$E$25</definedName>
    <definedName name="最大加工精度">装備品!$D$3:$D$12</definedName>
    <definedName name="最大獲得力">装備品!$C$16:$C$25</definedName>
    <definedName name="最大作業精度">装備品!$C$3:$C$12</definedName>
    <definedName name="最大識質力">装備品!$D$16:$D$25</definedName>
    <definedName name="数値A">マテリガ設定!$C$2:$C$20</definedName>
    <definedName name="数値B">マテリガ設定!$C$21:$C$3939</definedName>
    <definedName name="成功確率A">マテリガ設定!$E$2:$I$20</definedName>
    <definedName name="成功確率B">マテリガ設定!$E$21:$I$39</definedName>
    <definedName name="選択部位A">シミュ!$B$2</definedName>
    <definedName name="選択部位B">シミュ!$B$12</definedName>
    <definedName name="相場A">マテリガ設定!$D$2:$D$20</definedName>
    <definedName name="相場B">マテリガ設定!$D$21:$D$39</definedName>
    <definedName name="部位A">装備品!$A$3:$A$12</definedName>
    <definedName name="部位B">装備品!$A$16:$A$25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2" i="3"/>
  <c r="E11" i="3"/>
  <c r="E10" i="3"/>
  <c r="E9" i="3"/>
  <c r="E8" i="3"/>
  <c r="E7" i="3"/>
  <c r="E6" i="3"/>
  <c r="E5" i="3"/>
  <c r="E4" i="3"/>
  <c r="E3" i="3"/>
  <c r="D12" i="3"/>
  <c r="D11" i="3"/>
  <c r="D10" i="3"/>
  <c r="D9" i="3"/>
  <c r="D8" i="3"/>
  <c r="D7" i="3"/>
  <c r="D6" i="3"/>
  <c r="D5" i="3"/>
  <c r="D4" i="3"/>
  <c r="D3" i="3"/>
  <c r="C12" i="3"/>
  <c r="C11" i="3"/>
  <c r="C10" i="3"/>
  <c r="C9" i="3"/>
  <c r="C8" i="3"/>
  <c r="C7" i="3"/>
  <c r="C6" i="3"/>
  <c r="C5" i="3"/>
  <c r="C4" i="3"/>
  <c r="C3" i="3"/>
  <c r="I13" i="1" l="1"/>
  <c r="H13" i="1"/>
  <c r="I9" i="1"/>
  <c r="I10" i="1"/>
  <c r="H9" i="1"/>
  <c r="G9" i="1"/>
  <c r="I19" i="1"/>
  <c r="H19" i="1"/>
  <c r="G19" i="1"/>
  <c r="D7" i="1"/>
  <c r="J7" i="1" s="1"/>
  <c r="D6" i="1"/>
  <c r="J6" i="1" s="1"/>
  <c r="D5" i="1"/>
  <c r="J5" i="1" s="1"/>
  <c r="D4" i="1"/>
  <c r="J4" i="1" s="1"/>
  <c r="D3" i="1"/>
  <c r="J3" i="1" s="1"/>
  <c r="D17" i="1"/>
  <c r="J17" i="1" s="1"/>
  <c r="D16" i="1"/>
  <c r="J16" i="1" s="1"/>
  <c r="D15" i="1"/>
  <c r="J15" i="1" s="1"/>
  <c r="D14" i="1"/>
  <c r="J14" i="1" s="1"/>
  <c r="D13" i="1"/>
  <c r="J13" i="1" s="1"/>
  <c r="K17" i="1" l="1"/>
  <c r="K16" i="1"/>
  <c r="K15" i="1"/>
  <c r="K14" i="1"/>
  <c r="K13" i="1"/>
  <c r="I17" i="1"/>
  <c r="H17" i="1"/>
  <c r="G17" i="1"/>
  <c r="I16" i="1"/>
  <c r="H16" i="1"/>
  <c r="G16" i="1"/>
  <c r="I15" i="1"/>
  <c r="H15" i="1"/>
  <c r="G15" i="1"/>
  <c r="I14" i="1"/>
  <c r="H14" i="1"/>
  <c r="G14" i="1"/>
  <c r="G13" i="1"/>
  <c r="K3" i="1"/>
  <c r="K4" i="1"/>
  <c r="K5" i="1"/>
  <c r="K6" i="1"/>
  <c r="K7" i="1"/>
  <c r="G3" i="1"/>
  <c r="I18" i="1" l="1"/>
  <c r="G18" i="1"/>
  <c r="H1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8" i="1" l="1"/>
  <c r="L13" i="1"/>
  <c r="L14" i="1"/>
  <c r="L17" i="1"/>
  <c r="H20" i="1"/>
  <c r="L16" i="1"/>
  <c r="L15" i="1"/>
  <c r="I20" i="1"/>
  <c r="G20" i="1"/>
  <c r="I8" i="1"/>
  <c r="H8" i="1"/>
  <c r="L7" i="1"/>
  <c r="L3" i="1"/>
  <c r="L6" i="1"/>
  <c r="L5" i="1"/>
  <c r="L18" i="1" l="1"/>
  <c r="L4" i="1"/>
  <c r="L8" i="1" s="1"/>
  <c r="H10" i="1"/>
  <c r="G10" i="1"/>
</calcChain>
</file>

<file path=xl/sharedStrings.xml><?xml version="1.0" encoding="utf-8"?>
<sst xmlns="http://schemas.openxmlformats.org/spreadsheetml/2006/main" count="192" uniqueCount="115">
  <si>
    <t>名匠のマテリア</t>
    <rPh sb="0" eb="1">
      <t>メイ</t>
    </rPh>
    <rPh sb="1" eb="2">
      <t>タクミ</t>
    </rPh>
    <phoneticPr fontId="1"/>
  </si>
  <si>
    <t>魔匠のマテリア</t>
    <rPh sb="0" eb="1">
      <t>マ</t>
    </rPh>
    <rPh sb="1" eb="2">
      <t>タクミ</t>
    </rPh>
    <phoneticPr fontId="1"/>
  </si>
  <si>
    <t>巨匠のマテリア</t>
    <rPh sb="0" eb="1">
      <t>キョ</t>
    </rPh>
    <rPh sb="1" eb="2">
      <t>タクミ</t>
    </rPh>
    <phoneticPr fontId="1"/>
  </si>
  <si>
    <t>名匠のマテリラ</t>
    <rPh sb="0" eb="1">
      <t>メイ</t>
    </rPh>
    <rPh sb="1" eb="2">
      <t>タクミ</t>
    </rPh>
    <phoneticPr fontId="1"/>
  </si>
  <si>
    <t>名匠のマテリダ</t>
    <rPh sb="0" eb="1">
      <t>メイ</t>
    </rPh>
    <rPh sb="1" eb="2">
      <t>タクミ</t>
    </rPh>
    <phoneticPr fontId="1"/>
  </si>
  <si>
    <t>名匠のマテリガ</t>
    <rPh sb="0" eb="1">
      <t>メイ</t>
    </rPh>
    <rPh sb="1" eb="2">
      <t>タクミ</t>
    </rPh>
    <phoneticPr fontId="1"/>
  </si>
  <si>
    <t>名匠のマテリジャ</t>
    <rPh sb="0" eb="1">
      <t>メイ</t>
    </rPh>
    <rPh sb="1" eb="2">
      <t>タクミ</t>
    </rPh>
    <phoneticPr fontId="1"/>
  </si>
  <si>
    <t>魔匠のマテリラ</t>
    <rPh sb="0" eb="1">
      <t>マ</t>
    </rPh>
    <rPh sb="1" eb="2">
      <t>タクミ</t>
    </rPh>
    <phoneticPr fontId="1"/>
  </si>
  <si>
    <t>魔匠のマテリダ</t>
    <rPh sb="0" eb="1">
      <t>マ</t>
    </rPh>
    <rPh sb="1" eb="2">
      <t>タクミ</t>
    </rPh>
    <phoneticPr fontId="1"/>
  </si>
  <si>
    <t>魔匠のマテリガ</t>
    <rPh sb="0" eb="1">
      <t>マ</t>
    </rPh>
    <rPh sb="1" eb="2">
      <t>タクミ</t>
    </rPh>
    <phoneticPr fontId="1"/>
  </si>
  <si>
    <t>魔匠のマテリジャ</t>
    <rPh sb="0" eb="1">
      <t>マ</t>
    </rPh>
    <rPh sb="1" eb="2">
      <t>タクミ</t>
    </rPh>
    <phoneticPr fontId="1"/>
  </si>
  <si>
    <t>巨匠のマテリラ</t>
    <rPh sb="0" eb="1">
      <t>キョ</t>
    </rPh>
    <rPh sb="1" eb="2">
      <t>タクミ</t>
    </rPh>
    <phoneticPr fontId="1"/>
  </si>
  <si>
    <t>巨匠のマテリダ</t>
    <rPh sb="0" eb="1">
      <t>キョ</t>
    </rPh>
    <rPh sb="1" eb="2">
      <t>タクミ</t>
    </rPh>
    <phoneticPr fontId="1"/>
  </si>
  <si>
    <t>巨匠のマテリガ</t>
    <rPh sb="0" eb="1">
      <t>キョ</t>
    </rPh>
    <rPh sb="1" eb="2">
      <t>タクミ</t>
    </rPh>
    <phoneticPr fontId="1"/>
  </si>
  <si>
    <t>巨匠のマテリジャ</t>
    <rPh sb="0" eb="1">
      <t>キョ</t>
    </rPh>
    <rPh sb="1" eb="2">
      <t>タクミ</t>
    </rPh>
    <phoneticPr fontId="1"/>
  </si>
  <si>
    <t>作業精度</t>
    <rPh sb="0" eb="2">
      <t>サギョウ</t>
    </rPh>
    <rPh sb="2" eb="4">
      <t>セイド</t>
    </rPh>
    <phoneticPr fontId="1"/>
  </si>
  <si>
    <t>加工精度</t>
    <rPh sb="0" eb="2">
      <t>カコウ</t>
    </rPh>
    <rPh sb="2" eb="4">
      <t>セイド</t>
    </rPh>
    <phoneticPr fontId="1"/>
  </si>
  <si>
    <t>CP</t>
    <phoneticPr fontId="1"/>
  </si>
  <si>
    <t>一つ目</t>
    <rPh sb="0" eb="1">
      <t>ヒト</t>
    </rPh>
    <rPh sb="2" eb="3">
      <t>メ</t>
    </rPh>
    <phoneticPr fontId="1"/>
  </si>
  <si>
    <t>二つ目</t>
    <rPh sb="0" eb="1">
      <t>ニ</t>
    </rPh>
    <rPh sb="2" eb="3">
      <t>メ</t>
    </rPh>
    <phoneticPr fontId="1"/>
  </si>
  <si>
    <t>三つ目</t>
    <rPh sb="0" eb="1">
      <t>サン</t>
    </rPh>
    <rPh sb="2" eb="3">
      <t>メ</t>
    </rPh>
    <phoneticPr fontId="1"/>
  </si>
  <si>
    <t>四つ目</t>
    <rPh sb="0" eb="1">
      <t>ヨン</t>
    </rPh>
    <rPh sb="2" eb="3">
      <t>メ</t>
    </rPh>
    <phoneticPr fontId="1"/>
  </si>
  <si>
    <t>五つ目</t>
    <rPh sb="0" eb="1">
      <t>ゴ</t>
    </rPh>
    <rPh sb="2" eb="3">
      <t>メ</t>
    </rPh>
    <phoneticPr fontId="1"/>
  </si>
  <si>
    <t>相場</t>
    <rPh sb="0" eb="2">
      <t>ソウバ</t>
    </rPh>
    <phoneticPr fontId="1"/>
  </si>
  <si>
    <t>数値</t>
    <rPh sb="0" eb="2">
      <t>スウチ</t>
    </rPh>
    <phoneticPr fontId="1"/>
  </si>
  <si>
    <t>パラメータ</t>
    <phoneticPr fontId="1"/>
  </si>
  <si>
    <t>CP</t>
    <phoneticPr fontId="1"/>
  </si>
  <si>
    <t>禁断</t>
    <rPh sb="0" eb="2">
      <t>キンダン</t>
    </rPh>
    <phoneticPr fontId="1"/>
  </si>
  <si>
    <t>場所</t>
    <rPh sb="0" eb="2">
      <t>バショ</t>
    </rPh>
    <phoneticPr fontId="1"/>
  </si>
  <si>
    <t>成功確率</t>
    <rPh sb="0" eb="2">
      <t>セイコウ</t>
    </rPh>
    <rPh sb="2" eb="4">
      <t>カクリツ</t>
    </rPh>
    <phoneticPr fontId="1"/>
  </si>
  <si>
    <t>合計値</t>
    <rPh sb="0" eb="2">
      <t>ゴウケイ</t>
    </rPh>
    <rPh sb="2" eb="3">
      <t>アタイ</t>
    </rPh>
    <phoneticPr fontId="1"/>
  </si>
  <si>
    <t>上限設定</t>
    <rPh sb="0" eb="2">
      <t>ジョウゲン</t>
    </rPh>
    <rPh sb="2" eb="4">
      <t>セッテイ</t>
    </rPh>
    <phoneticPr fontId="1"/>
  </si>
  <si>
    <t>期待値</t>
    <rPh sb="0" eb="3">
      <t>キタイチ</t>
    </rPh>
    <phoneticPr fontId="1"/>
  </si>
  <si>
    <t>過不足</t>
    <rPh sb="0" eb="3">
      <t>カブソク</t>
    </rPh>
    <phoneticPr fontId="1"/>
  </si>
  <si>
    <t>マテリア</t>
    <phoneticPr fontId="1"/>
  </si>
  <si>
    <t>名匠のハイマテリジャ</t>
    <rPh sb="0" eb="1">
      <t>メイ</t>
    </rPh>
    <rPh sb="1" eb="2">
      <t>タクミ</t>
    </rPh>
    <phoneticPr fontId="1"/>
  </si>
  <si>
    <t>魔匠のハイマテリジャ</t>
    <rPh sb="0" eb="1">
      <t>マ</t>
    </rPh>
    <rPh sb="1" eb="2">
      <t>タクミ</t>
    </rPh>
    <phoneticPr fontId="1"/>
  </si>
  <si>
    <t>巨匠のハイマテリジャ</t>
    <rPh sb="0" eb="1">
      <t>キョ</t>
    </rPh>
    <rPh sb="1" eb="2">
      <t>タクミ</t>
    </rPh>
    <phoneticPr fontId="1"/>
  </si>
  <si>
    <t>穴</t>
    <rPh sb="0" eb="1">
      <t>アナ</t>
    </rPh>
    <phoneticPr fontId="1"/>
  </si>
  <si>
    <t>達識のマテリラ</t>
    <phoneticPr fontId="1"/>
  </si>
  <si>
    <t>達識のマテリダ</t>
    <phoneticPr fontId="1"/>
  </si>
  <si>
    <t>達識のマテリジャ</t>
    <phoneticPr fontId="1"/>
  </si>
  <si>
    <t>達識のハイマテリジャ</t>
    <phoneticPr fontId="1"/>
  </si>
  <si>
    <t>博識のマテリダ</t>
    <phoneticPr fontId="1"/>
  </si>
  <si>
    <t>博識のマテリア</t>
    <phoneticPr fontId="1"/>
  </si>
  <si>
    <t>博識のマテリラ</t>
    <phoneticPr fontId="1"/>
  </si>
  <si>
    <t>博識のマテリガ</t>
    <phoneticPr fontId="1"/>
  </si>
  <si>
    <t>博識のマテリジャ</t>
    <phoneticPr fontId="1"/>
  </si>
  <si>
    <t>博識のハイマテリジャ</t>
    <phoneticPr fontId="1"/>
  </si>
  <si>
    <t>達識のマテリア</t>
    <phoneticPr fontId="1"/>
  </si>
  <si>
    <t>達識のマテリガ</t>
    <phoneticPr fontId="1"/>
  </si>
  <si>
    <t>器識のマテリア</t>
    <phoneticPr fontId="1"/>
  </si>
  <si>
    <t>器識のマテリラ</t>
    <phoneticPr fontId="1"/>
  </si>
  <si>
    <t>器識のマテリダ</t>
    <phoneticPr fontId="1"/>
  </si>
  <si>
    <t>器識のマテリガ</t>
    <phoneticPr fontId="1"/>
  </si>
  <si>
    <t>器識のマテリジャ</t>
    <phoneticPr fontId="1"/>
  </si>
  <si>
    <t>器識のハイマテリジャ</t>
    <phoneticPr fontId="1"/>
  </si>
  <si>
    <t>GP</t>
    <phoneticPr fontId="1"/>
  </si>
  <si>
    <t>獲得力</t>
    <rPh sb="0" eb="2">
      <t>カクトク</t>
    </rPh>
    <rPh sb="2" eb="3">
      <t>リョク</t>
    </rPh>
    <phoneticPr fontId="1"/>
  </si>
  <si>
    <t>識質力</t>
    <rPh sb="0" eb="1">
      <t>シキ</t>
    </rPh>
    <rPh sb="1" eb="2">
      <t>シチ</t>
    </rPh>
    <rPh sb="2" eb="3">
      <t>リョク</t>
    </rPh>
    <phoneticPr fontId="1"/>
  </si>
  <si>
    <t>識質力</t>
    <rPh sb="0" eb="1">
      <t>シキ</t>
    </rPh>
    <rPh sb="1" eb="2">
      <t>シツ</t>
    </rPh>
    <rPh sb="2" eb="3">
      <t>リョク</t>
    </rPh>
    <phoneticPr fontId="1"/>
  </si>
  <si>
    <t>獲得力</t>
    <rPh sb="0" eb="2">
      <t>カクトク</t>
    </rPh>
    <rPh sb="2" eb="3">
      <t>チカラ</t>
    </rPh>
    <phoneticPr fontId="1"/>
  </si>
  <si>
    <t>獲得力</t>
    <rPh sb="0" eb="2">
      <t>カクトク</t>
    </rPh>
    <rPh sb="2" eb="3">
      <t>リョク</t>
    </rPh>
    <phoneticPr fontId="1"/>
  </si>
  <si>
    <t>GP</t>
    <phoneticPr fontId="1"/>
  </si>
  <si>
    <t>頭</t>
    <rPh sb="0" eb="1">
      <t>アタマ</t>
    </rPh>
    <phoneticPr fontId="1"/>
  </si>
  <si>
    <t>胴</t>
    <rPh sb="0" eb="1">
      <t>ドウ</t>
    </rPh>
    <phoneticPr fontId="1"/>
  </si>
  <si>
    <t>手</t>
    <rPh sb="0" eb="1">
      <t>テ</t>
    </rPh>
    <phoneticPr fontId="1"/>
  </si>
  <si>
    <t>腰</t>
    <rPh sb="0" eb="1">
      <t>コシ</t>
    </rPh>
    <phoneticPr fontId="1"/>
  </si>
  <si>
    <t>脚</t>
    <rPh sb="0" eb="1">
      <t>アシ</t>
    </rPh>
    <phoneticPr fontId="1"/>
  </si>
  <si>
    <t>足</t>
    <rPh sb="0" eb="1">
      <t>アシ</t>
    </rPh>
    <phoneticPr fontId="1"/>
  </si>
  <si>
    <t>耳</t>
    <rPh sb="0" eb="1">
      <t>ミミ</t>
    </rPh>
    <phoneticPr fontId="1"/>
  </si>
  <si>
    <t>首</t>
    <rPh sb="0" eb="1">
      <t>クビ</t>
    </rPh>
    <phoneticPr fontId="1"/>
  </si>
  <si>
    <t>腕</t>
    <rPh sb="0" eb="1">
      <t>ウデ</t>
    </rPh>
    <phoneticPr fontId="1"/>
  </si>
  <si>
    <t>指</t>
    <rPh sb="0" eb="1">
      <t>ユビ</t>
    </rPh>
    <phoneticPr fontId="1"/>
  </si>
  <si>
    <t>なし</t>
    <phoneticPr fontId="1"/>
  </si>
  <si>
    <t>登録部位</t>
    <rPh sb="0" eb="2">
      <t>トウロク</t>
    </rPh>
    <rPh sb="2" eb="4">
      <t>ブイ</t>
    </rPh>
    <phoneticPr fontId="1"/>
  </si>
  <si>
    <t>CP</t>
    <phoneticPr fontId="1"/>
  </si>
  <si>
    <t>なし</t>
  </si>
  <si>
    <t>★クラフター</t>
    <phoneticPr fontId="1"/>
  </si>
  <si>
    <t>★ギャザラー</t>
    <phoneticPr fontId="1"/>
  </si>
  <si>
    <t>-</t>
    <phoneticPr fontId="1"/>
  </si>
  <si>
    <t>鬼師帽HQ</t>
    <rPh sb="0" eb="1">
      <t>オニ</t>
    </rPh>
    <rPh sb="1" eb="2">
      <t>シ</t>
    </rPh>
    <rPh sb="2" eb="3">
      <t>ボウ</t>
    </rPh>
    <phoneticPr fontId="1"/>
  </si>
  <si>
    <t>鬼師胴着HQ</t>
    <rPh sb="0" eb="1">
      <t>オニ</t>
    </rPh>
    <rPh sb="1" eb="2">
      <t>シ</t>
    </rPh>
    <rPh sb="2" eb="4">
      <t>ドウギ</t>
    </rPh>
    <phoneticPr fontId="1"/>
  </si>
  <si>
    <t>鬼師手甲HQ</t>
    <rPh sb="0" eb="1">
      <t>オニ</t>
    </rPh>
    <rPh sb="1" eb="2">
      <t>シ</t>
    </rPh>
    <rPh sb="2" eb="3">
      <t>テ</t>
    </rPh>
    <rPh sb="3" eb="4">
      <t>コウ</t>
    </rPh>
    <phoneticPr fontId="1"/>
  </si>
  <si>
    <t>鬼師帯HQ</t>
    <rPh sb="0" eb="1">
      <t>オニ</t>
    </rPh>
    <rPh sb="1" eb="2">
      <t>シ</t>
    </rPh>
    <rPh sb="2" eb="3">
      <t>オビ</t>
    </rPh>
    <phoneticPr fontId="1"/>
  </si>
  <si>
    <t>鬼師股引HQ</t>
    <rPh sb="0" eb="1">
      <t>オニ</t>
    </rPh>
    <rPh sb="1" eb="2">
      <t>シ</t>
    </rPh>
    <rPh sb="2" eb="3">
      <t>マタ</t>
    </rPh>
    <rPh sb="3" eb="4">
      <t>ビ</t>
    </rPh>
    <phoneticPr fontId="1"/>
  </si>
  <si>
    <t>鬼師草履HQ</t>
    <rPh sb="0" eb="1">
      <t>オニ</t>
    </rPh>
    <rPh sb="1" eb="2">
      <t>シ</t>
    </rPh>
    <rPh sb="2" eb="3">
      <t>クサ</t>
    </rPh>
    <rPh sb="3" eb="4">
      <t>バ</t>
    </rPh>
    <phoneticPr fontId="1"/>
  </si>
  <si>
    <t>グレース・クラフターイヤリングHQ</t>
    <phoneticPr fontId="1"/>
  </si>
  <si>
    <t>ブラックウィロー・クラフターネックレスHQ</t>
    <phoneticPr fontId="1"/>
  </si>
  <si>
    <t>ブラックウィロー・クラフターアルミラHQ</t>
    <phoneticPr fontId="1"/>
  </si>
  <si>
    <t>ブラックウィロー・クラフターリングHQ</t>
    <phoneticPr fontId="1"/>
  </si>
  <si>
    <t>初期作業精度</t>
    <rPh sb="0" eb="2">
      <t>ショキ</t>
    </rPh>
    <rPh sb="2" eb="4">
      <t>サギョウ</t>
    </rPh>
    <rPh sb="4" eb="6">
      <t>セイド</t>
    </rPh>
    <phoneticPr fontId="1"/>
  </si>
  <si>
    <t>作業精度上限</t>
    <rPh sb="0" eb="2">
      <t>サギョウ</t>
    </rPh>
    <rPh sb="2" eb="4">
      <t>セイド</t>
    </rPh>
    <rPh sb="4" eb="6">
      <t>ジョウゲン</t>
    </rPh>
    <phoneticPr fontId="1"/>
  </si>
  <si>
    <t>初期加工精度</t>
    <rPh sb="0" eb="2">
      <t>ショキ</t>
    </rPh>
    <rPh sb="2" eb="4">
      <t>カコウ</t>
    </rPh>
    <rPh sb="4" eb="6">
      <t>セイド</t>
    </rPh>
    <phoneticPr fontId="1"/>
  </si>
  <si>
    <t>加工精度上限</t>
    <rPh sb="0" eb="2">
      <t>カコウ</t>
    </rPh>
    <rPh sb="2" eb="4">
      <t>セイド</t>
    </rPh>
    <rPh sb="4" eb="6">
      <t>ジョウゲン</t>
    </rPh>
    <phoneticPr fontId="1"/>
  </si>
  <si>
    <t>初期CP</t>
    <rPh sb="0" eb="2">
      <t>ショキ</t>
    </rPh>
    <phoneticPr fontId="1"/>
  </si>
  <si>
    <t>CP上限</t>
    <rPh sb="2" eb="4">
      <t>ジョウゲン</t>
    </rPh>
    <phoneticPr fontId="1"/>
  </si>
  <si>
    <t>初期獲得力</t>
    <rPh sb="0" eb="2">
      <t>ショキ</t>
    </rPh>
    <rPh sb="2" eb="4">
      <t>カクトク</t>
    </rPh>
    <rPh sb="4" eb="5">
      <t>リョク</t>
    </rPh>
    <phoneticPr fontId="1"/>
  </si>
  <si>
    <t>獲得力上限</t>
    <rPh sb="0" eb="2">
      <t>カクトク</t>
    </rPh>
    <rPh sb="2" eb="3">
      <t>リョク</t>
    </rPh>
    <rPh sb="3" eb="5">
      <t>ジョウゲン</t>
    </rPh>
    <phoneticPr fontId="1"/>
  </si>
  <si>
    <t>初期識質力</t>
    <rPh sb="0" eb="2">
      <t>ショキ</t>
    </rPh>
    <rPh sb="2" eb="3">
      <t>シキ</t>
    </rPh>
    <rPh sb="3" eb="4">
      <t>シツ</t>
    </rPh>
    <rPh sb="4" eb="5">
      <t>リョク</t>
    </rPh>
    <phoneticPr fontId="1"/>
  </si>
  <si>
    <t>識質力上限</t>
    <rPh sb="0" eb="1">
      <t>シキ</t>
    </rPh>
    <rPh sb="1" eb="2">
      <t>シツ</t>
    </rPh>
    <rPh sb="2" eb="3">
      <t>リョク</t>
    </rPh>
    <rPh sb="3" eb="5">
      <t>ジョウゲン</t>
    </rPh>
    <phoneticPr fontId="1"/>
  </si>
  <si>
    <t>初期GP</t>
    <rPh sb="0" eb="2">
      <t>ショキ</t>
    </rPh>
    <phoneticPr fontId="1"/>
  </si>
  <si>
    <t>GP上限</t>
    <rPh sb="2" eb="4">
      <t>ジョウゲン</t>
    </rPh>
    <phoneticPr fontId="1"/>
  </si>
  <si>
    <t>クラフターLv70（IL340）</t>
    <phoneticPr fontId="1"/>
  </si>
  <si>
    <t>ギャザラーLv70（IL340）</t>
    <phoneticPr fontId="1"/>
  </si>
  <si>
    <t>山師笠HQ</t>
    <rPh sb="0" eb="2">
      <t>ヤマシ</t>
    </rPh>
    <rPh sb="2" eb="3">
      <t>カサ</t>
    </rPh>
    <phoneticPr fontId="1"/>
  </si>
  <si>
    <t>山師胴着HQ</t>
    <rPh sb="0" eb="2">
      <t>ヤマシ</t>
    </rPh>
    <rPh sb="2" eb="4">
      <t>ドウギ</t>
    </rPh>
    <phoneticPr fontId="1"/>
  </si>
  <si>
    <t>山師手甲HQ</t>
    <rPh sb="0" eb="2">
      <t>ヤマシ</t>
    </rPh>
    <rPh sb="2" eb="3">
      <t>テ</t>
    </rPh>
    <rPh sb="3" eb="4">
      <t>コウ</t>
    </rPh>
    <phoneticPr fontId="1"/>
  </si>
  <si>
    <t>山師帯HQ</t>
    <rPh sb="0" eb="1">
      <t>ヤマ</t>
    </rPh>
    <rPh sb="1" eb="2">
      <t>シ</t>
    </rPh>
    <rPh sb="2" eb="3">
      <t>オビ</t>
    </rPh>
    <phoneticPr fontId="1"/>
  </si>
  <si>
    <t>山師股引HQ</t>
    <rPh sb="0" eb="2">
      <t>ヤマシ</t>
    </rPh>
    <rPh sb="2" eb="3">
      <t>マタ</t>
    </rPh>
    <rPh sb="3" eb="4">
      <t>ビ</t>
    </rPh>
    <phoneticPr fontId="1"/>
  </si>
  <si>
    <t>山師草履HQ</t>
    <rPh sb="0" eb="2">
      <t>ヤマシ</t>
    </rPh>
    <rPh sb="2" eb="3">
      <t>クサ</t>
    </rPh>
    <rPh sb="3" eb="4">
      <t>バ</t>
    </rPh>
    <phoneticPr fontId="1"/>
  </si>
  <si>
    <t>グレース・ギャザラーイヤリングHQ</t>
    <phoneticPr fontId="1"/>
  </si>
  <si>
    <t>メガテリウム・ギャザラーネックレスHQ</t>
    <phoneticPr fontId="1"/>
  </si>
  <si>
    <t>メガテリウム・ギャザラーリストバンドHQ</t>
    <phoneticPr fontId="1"/>
  </si>
  <si>
    <t>メガテリウム・ギャザラーリングHQ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</si>
</sst>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176" fontId="0" fillId="2" borderId="0" xfId="0" applyNumberFormat="1" applyFill="1">
      <alignment vertical="center"/>
    </xf>
    <xf numFmtId="9" fontId="0" fillId="4" borderId="3" xfId="0" applyNumberFormat="1" applyFill="1" applyBorder="1">
      <alignment vertical="center"/>
    </xf>
    <xf numFmtId="9" fontId="0" fillId="4" borderId="1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1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/>
    </xf>
    <xf numFmtId="178" fontId="0" fillId="6" borderId="3" xfId="0" applyNumberFormat="1" applyFill="1" applyBorder="1">
      <alignment vertical="center"/>
    </xf>
    <xf numFmtId="177" fontId="3" fillId="6" borderId="1" xfId="0" applyNumberFormat="1" applyFont="1" applyFill="1" applyBorder="1">
      <alignment vertical="center"/>
    </xf>
    <xf numFmtId="9" fontId="0" fillId="6" borderId="3" xfId="0" applyNumberFormat="1" applyFill="1" applyBorder="1">
      <alignment vertical="center"/>
    </xf>
    <xf numFmtId="176" fontId="0" fillId="6" borderId="3" xfId="0" applyNumberFormat="1" applyFill="1" applyBorder="1">
      <alignment vertical="center"/>
    </xf>
    <xf numFmtId="176" fontId="0" fillId="6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right" vertical="center"/>
    </xf>
    <xf numFmtId="0" fontId="0" fillId="6" borderId="6" xfId="0" applyFill="1" applyBorder="1">
      <alignment vertical="center"/>
    </xf>
    <xf numFmtId="178" fontId="0" fillId="6" borderId="7" xfId="0" applyNumberFormat="1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177" fontId="7" fillId="2" borderId="9" xfId="0" applyNumberFormat="1" applyFont="1" applyFill="1" applyBorder="1">
      <alignment vertical="center"/>
    </xf>
    <xf numFmtId="177" fontId="7" fillId="2" borderId="10" xfId="0" applyNumberFormat="1" applyFont="1" applyFill="1" applyBorder="1">
      <alignment vertical="center"/>
    </xf>
    <xf numFmtId="177" fontId="7" fillId="2" borderId="11" xfId="0" applyNumberFormat="1" applyFont="1" applyFill="1" applyBorder="1">
      <alignment vertical="center"/>
    </xf>
    <xf numFmtId="0" fontId="0" fillId="6" borderId="5" xfId="0" applyFill="1" applyBorder="1">
      <alignment vertical="center"/>
    </xf>
    <xf numFmtId="176" fontId="0" fillId="6" borderId="12" xfId="0" applyNumberFormat="1" applyFill="1" applyBorder="1">
      <alignment vertical="center"/>
    </xf>
    <xf numFmtId="176" fontId="7" fillId="8" borderId="8" xfId="0" applyNumberFormat="1" applyFont="1" applyFill="1" applyBorder="1">
      <alignment vertical="center"/>
    </xf>
    <xf numFmtId="176" fontId="8" fillId="8" borderId="8" xfId="0" applyNumberFormat="1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7" fontId="3" fillId="7" borderId="3" xfId="0" applyNumberFormat="1" applyFont="1" applyFill="1" applyBorder="1" applyProtection="1">
      <alignment vertical="center"/>
    </xf>
    <xf numFmtId="176" fontId="0" fillId="2" borderId="3" xfId="0" applyNumberForma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9" borderId="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</cellXfs>
  <cellStyles count="1">
    <cellStyle name="標準" xfId="0" builtinId="0"/>
  </cellStyles>
  <dxfs count="1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workbookViewId="0">
      <selection activeCell="F32" sqref="F32"/>
    </sheetView>
  </sheetViews>
  <sheetFormatPr defaultColWidth="9" defaultRowHeight="12.75" x14ac:dyDescent="0.25"/>
  <cols>
    <col min="1" max="1" width="3.3984375" style="3" bestFit="1" customWidth="1"/>
    <col min="2" max="2" width="33.46484375" style="3" customWidth="1"/>
    <col min="3" max="5" width="9" style="3"/>
    <col min="6" max="6" width="9" style="3" customWidth="1"/>
    <col min="7" max="8" width="9" style="3"/>
    <col min="9" max="13" width="9" style="3" customWidth="1"/>
    <col min="14" max="16384" width="9" style="3"/>
  </cols>
  <sheetData>
    <row r="1" spans="1:13" ht="16.149999999999999" x14ac:dyDescent="0.25">
      <c r="A1" s="26" t="s">
        <v>103</v>
      </c>
    </row>
    <row r="2" spans="1:13" x14ac:dyDescent="0.25">
      <c r="A2" s="22"/>
      <c r="B2" s="22"/>
      <c r="C2" s="22" t="s">
        <v>15</v>
      </c>
      <c r="D2" s="22" t="s">
        <v>16</v>
      </c>
      <c r="E2" s="22" t="s">
        <v>26</v>
      </c>
      <c r="F2" s="22" t="s">
        <v>38</v>
      </c>
      <c r="H2" s="50" t="s">
        <v>91</v>
      </c>
      <c r="I2" s="50" t="s">
        <v>92</v>
      </c>
      <c r="J2" s="50" t="s">
        <v>93</v>
      </c>
      <c r="K2" s="50" t="s">
        <v>94</v>
      </c>
      <c r="L2" s="50" t="s">
        <v>95</v>
      </c>
      <c r="M2" s="50" t="s">
        <v>96</v>
      </c>
    </row>
    <row r="3" spans="1:13" x14ac:dyDescent="0.25">
      <c r="A3" s="38" t="s">
        <v>64</v>
      </c>
      <c r="B3" s="44" t="s">
        <v>81</v>
      </c>
      <c r="C3" s="47">
        <f>I3-H3</f>
        <v>36</v>
      </c>
      <c r="D3" s="47">
        <f>K3-J3</f>
        <v>26</v>
      </c>
      <c r="E3" s="47">
        <f>M3-L3</f>
        <v>1</v>
      </c>
      <c r="F3" s="44">
        <v>2</v>
      </c>
      <c r="H3" s="51">
        <v>0</v>
      </c>
      <c r="I3" s="51">
        <v>36</v>
      </c>
      <c r="J3" s="51">
        <v>145</v>
      </c>
      <c r="K3" s="51">
        <v>171</v>
      </c>
      <c r="L3" s="51">
        <v>7</v>
      </c>
      <c r="M3" s="51">
        <v>8</v>
      </c>
    </row>
    <row r="4" spans="1:13" x14ac:dyDescent="0.25">
      <c r="A4" s="40" t="s">
        <v>65</v>
      </c>
      <c r="B4" s="45" t="s">
        <v>82</v>
      </c>
      <c r="C4" s="48">
        <f t="shared" ref="C4:C12" si="0">I4-H4</f>
        <v>81</v>
      </c>
      <c r="D4" s="48">
        <f t="shared" ref="D4:D12" si="1">K4-J4</f>
        <v>26</v>
      </c>
      <c r="E4" s="48">
        <f t="shared" ref="E4:E12" si="2">M4-L4</f>
        <v>1</v>
      </c>
      <c r="F4" s="45">
        <v>2</v>
      </c>
      <c r="H4" s="52">
        <v>464</v>
      </c>
      <c r="I4" s="52">
        <v>545</v>
      </c>
      <c r="J4" s="52">
        <v>145</v>
      </c>
      <c r="K4" s="52">
        <v>171</v>
      </c>
      <c r="L4" s="52">
        <v>4</v>
      </c>
      <c r="M4" s="52">
        <v>5</v>
      </c>
    </row>
    <row r="5" spans="1:13" x14ac:dyDescent="0.25">
      <c r="A5" s="40" t="s">
        <v>66</v>
      </c>
      <c r="B5" s="45" t="s">
        <v>83</v>
      </c>
      <c r="C5" s="48">
        <f t="shared" si="0"/>
        <v>36</v>
      </c>
      <c r="D5" s="48">
        <f t="shared" si="1"/>
        <v>26</v>
      </c>
      <c r="E5" s="48">
        <f t="shared" si="2"/>
        <v>1</v>
      </c>
      <c r="F5" s="45">
        <v>2</v>
      </c>
      <c r="H5" s="52">
        <v>0</v>
      </c>
      <c r="I5" s="52">
        <v>36</v>
      </c>
      <c r="J5" s="52">
        <v>145</v>
      </c>
      <c r="K5" s="52">
        <v>171</v>
      </c>
      <c r="L5" s="52">
        <v>7</v>
      </c>
      <c r="M5" s="52">
        <v>8</v>
      </c>
    </row>
    <row r="6" spans="1:13" x14ac:dyDescent="0.25">
      <c r="A6" s="40" t="s">
        <v>67</v>
      </c>
      <c r="B6" s="45" t="s">
        <v>84</v>
      </c>
      <c r="C6" s="48">
        <f t="shared" si="0"/>
        <v>36</v>
      </c>
      <c r="D6" s="48">
        <f t="shared" si="1"/>
        <v>26</v>
      </c>
      <c r="E6" s="48">
        <f t="shared" si="2"/>
        <v>8</v>
      </c>
      <c r="F6" s="45">
        <v>1</v>
      </c>
      <c r="H6" s="52">
        <v>0</v>
      </c>
      <c r="I6" s="52">
        <v>36</v>
      </c>
      <c r="J6" s="52">
        <v>145</v>
      </c>
      <c r="K6" s="52">
        <v>171</v>
      </c>
      <c r="L6" s="52">
        <v>0</v>
      </c>
      <c r="M6" s="52">
        <v>8</v>
      </c>
    </row>
    <row r="7" spans="1:13" x14ac:dyDescent="0.25">
      <c r="A7" s="40" t="s">
        <v>68</v>
      </c>
      <c r="B7" s="45" t="s">
        <v>85</v>
      </c>
      <c r="C7" s="48">
        <f t="shared" si="0"/>
        <v>14</v>
      </c>
      <c r="D7" s="48">
        <f t="shared" si="1"/>
        <v>26</v>
      </c>
      <c r="E7" s="48">
        <f t="shared" si="2"/>
        <v>8</v>
      </c>
      <c r="F7" s="45">
        <v>2</v>
      </c>
      <c r="H7" s="52">
        <v>22</v>
      </c>
      <c r="I7" s="52">
        <v>36</v>
      </c>
      <c r="J7" s="52">
        <v>145</v>
      </c>
      <c r="K7" s="52">
        <v>171</v>
      </c>
      <c r="L7" s="52">
        <v>0</v>
      </c>
      <c r="M7" s="52">
        <v>8</v>
      </c>
    </row>
    <row r="8" spans="1:13" x14ac:dyDescent="0.25">
      <c r="A8" s="40" t="s">
        <v>69</v>
      </c>
      <c r="B8" s="45" t="s">
        <v>86</v>
      </c>
      <c r="C8" s="48">
        <f t="shared" si="0"/>
        <v>14</v>
      </c>
      <c r="D8" s="48">
        <f t="shared" si="1"/>
        <v>26</v>
      </c>
      <c r="E8" s="48">
        <f t="shared" si="2"/>
        <v>8</v>
      </c>
      <c r="F8" s="45">
        <v>2</v>
      </c>
      <c r="H8" s="52">
        <v>22</v>
      </c>
      <c r="I8" s="52">
        <v>36</v>
      </c>
      <c r="J8" s="52">
        <v>145</v>
      </c>
      <c r="K8" s="52">
        <v>171</v>
      </c>
      <c r="L8" s="52">
        <v>0</v>
      </c>
      <c r="M8" s="52">
        <v>8</v>
      </c>
    </row>
    <row r="9" spans="1:13" x14ac:dyDescent="0.25">
      <c r="A9" s="40" t="s">
        <v>70</v>
      </c>
      <c r="B9" s="45" t="s">
        <v>87</v>
      </c>
      <c r="C9" s="48">
        <f t="shared" si="0"/>
        <v>27</v>
      </c>
      <c r="D9" s="48">
        <f t="shared" si="1"/>
        <v>51</v>
      </c>
      <c r="E9" s="48">
        <f t="shared" si="2"/>
        <v>15</v>
      </c>
      <c r="F9" s="45">
        <v>1</v>
      </c>
      <c r="H9" s="52">
        <v>9</v>
      </c>
      <c r="I9" s="52">
        <v>36</v>
      </c>
      <c r="J9" s="52">
        <v>0</v>
      </c>
      <c r="K9" s="52">
        <v>51</v>
      </c>
      <c r="L9" s="52">
        <v>49</v>
      </c>
      <c r="M9" s="52">
        <v>64</v>
      </c>
    </row>
    <row r="10" spans="1:13" x14ac:dyDescent="0.25">
      <c r="A10" s="40" t="s">
        <v>71</v>
      </c>
      <c r="B10" s="45" t="s">
        <v>88</v>
      </c>
      <c r="C10" s="48">
        <f t="shared" si="0"/>
        <v>27</v>
      </c>
      <c r="D10" s="48">
        <f t="shared" si="1"/>
        <v>51</v>
      </c>
      <c r="E10" s="48">
        <f t="shared" si="2"/>
        <v>15</v>
      </c>
      <c r="F10" s="45">
        <v>1</v>
      </c>
      <c r="H10" s="52">
        <v>9</v>
      </c>
      <c r="I10" s="52">
        <v>36</v>
      </c>
      <c r="J10" s="52">
        <v>0</v>
      </c>
      <c r="K10" s="52">
        <v>51</v>
      </c>
      <c r="L10" s="52">
        <v>49</v>
      </c>
      <c r="M10" s="52">
        <v>64</v>
      </c>
    </row>
    <row r="11" spans="1:13" x14ac:dyDescent="0.25">
      <c r="A11" s="40" t="s">
        <v>72</v>
      </c>
      <c r="B11" s="45" t="s">
        <v>89</v>
      </c>
      <c r="C11" s="48">
        <f t="shared" si="0"/>
        <v>27</v>
      </c>
      <c r="D11" s="48">
        <f t="shared" si="1"/>
        <v>51</v>
      </c>
      <c r="E11" s="48">
        <f t="shared" si="2"/>
        <v>15</v>
      </c>
      <c r="F11" s="45">
        <v>1</v>
      </c>
      <c r="H11" s="52">
        <v>9</v>
      </c>
      <c r="I11" s="52">
        <v>36</v>
      </c>
      <c r="J11" s="52">
        <v>0</v>
      </c>
      <c r="K11" s="52">
        <v>51</v>
      </c>
      <c r="L11" s="52">
        <v>49</v>
      </c>
      <c r="M11" s="52">
        <v>64</v>
      </c>
    </row>
    <row r="12" spans="1:13" x14ac:dyDescent="0.25">
      <c r="A12" s="39" t="s">
        <v>73</v>
      </c>
      <c r="B12" s="46" t="s">
        <v>90</v>
      </c>
      <c r="C12" s="49">
        <f t="shared" si="0"/>
        <v>55</v>
      </c>
      <c r="D12" s="49">
        <f t="shared" si="1"/>
        <v>51</v>
      </c>
      <c r="E12" s="49">
        <f t="shared" si="2"/>
        <v>8</v>
      </c>
      <c r="F12" s="46">
        <v>1</v>
      </c>
      <c r="H12" s="4">
        <v>0</v>
      </c>
      <c r="I12" s="4">
        <v>55</v>
      </c>
      <c r="J12" s="4">
        <v>17</v>
      </c>
      <c r="K12" s="4">
        <v>68</v>
      </c>
      <c r="L12" s="4">
        <v>25</v>
      </c>
      <c r="M12" s="4">
        <v>33</v>
      </c>
    </row>
    <row r="14" spans="1:13" ht="16.149999999999999" x14ac:dyDescent="0.25">
      <c r="A14" s="26" t="s">
        <v>104</v>
      </c>
    </row>
    <row r="15" spans="1:13" x14ac:dyDescent="0.25">
      <c r="A15" s="22"/>
      <c r="B15" s="22"/>
      <c r="C15" s="22" t="s">
        <v>62</v>
      </c>
      <c r="D15" s="22" t="s">
        <v>60</v>
      </c>
      <c r="E15" s="22" t="s">
        <v>63</v>
      </c>
      <c r="F15" s="22" t="s">
        <v>38</v>
      </c>
      <c r="H15" s="50" t="s">
        <v>97</v>
      </c>
      <c r="I15" s="50" t="s">
        <v>98</v>
      </c>
      <c r="J15" s="50" t="s">
        <v>99</v>
      </c>
      <c r="K15" s="50" t="s">
        <v>100</v>
      </c>
      <c r="L15" s="50" t="s">
        <v>101</v>
      </c>
      <c r="M15" s="50" t="s">
        <v>102</v>
      </c>
    </row>
    <row r="16" spans="1:13" x14ac:dyDescent="0.25">
      <c r="A16" s="38" t="s">
        <v>64</v>
      </c>
      <c r="B16" s="44" t="s">
        <v>105</v>
      </c>
      <c r="C16" s="47">
        <f>I16-H16</f>
        <v>17</v>
      </c>
      <c r="D16" s="47">
        <f>K16-J16</f>
        <v>49</v>
      </c>
      <c r="E16" s="47">
        <f>M16-L16</f>
        <v>7</v>
      </c>
      <c r="F16" s="44">
        <v>2</v>
      </c>
      <c r="H16" s="51">
        <v>0</v>
      </c>
      <c r="I16" s="51">
        <v>17</v>
      </c>
      <c r="J16" s="51">
        <v>281</v>
      </c>
      <c r="K16" s="51">
        <v>330</v>
      </c>
      <c r="L16" s="51">
        <v>0</v>
      </c>
      <c r="M16" s="51">
        <v>7</v>
      </c>
    </row>
    <row r="17" spans="1:13" x14ac:dyDescent="0.25">
      <c r="A17" s="40" t="s">
        <v>65</v>
      </c>
      <c r="B17" s="45" t="s">
        <v>106</v>
      </c>
      <c r="C17" s="48">
        <f t="shared" ref="C17:C25" si="3">I17-H17</f>
        <v>49</v>
      </c>
      <c r="D17" s="48">
        <f t="shared" ref="D17:D25" si="4">K17-J17</f>
        <v>25</v>
      </c>
      <c r="E17" s="48">
        <f t="shared" ref="E17:E25" si="5">M17-L17</f>
        <v>1</v>
      </c>
      <c r="F17" s="45">
        <v>2</v>
      </c>
      <c r="H17" s="52">
        <v>281</v>
      </c>
      <c r="I17" s="52">
        <v>330</v>
      </c>
      <c r="J17" s="52">
        <v>140</v>
      </c>
      <c r="K17" s="52">
        <v>165</v>
      </c>
      <c r="L17" s="52">
        <v>6</v>
      </c>
      <c r="M17" s="52">
        <v>7</v>
      </c>
    </row>
    <row r="18" spans="1:13" x14ac:dyDescent="0.25">
      <c r="A18" s="40" t="s">
        <v>66</v>
      </c>
      <c r="B18" s="45" t="s">
        <v>107</v>
      </c>
      <c r="C18" s="48">
        <f t="shared" si="3"/>
        <v>38</v>
      </c>
      <c r="D18" s="48">
        <f t="shared" si="4"/>
        <v>17</v>
      </c>
      <c r="E18" s="48">
        <f t="shared" si="5"/>
        <v>1</v>
      </c>
      <c r="F18" s="45">
        <v>2</v>
      </c>
      <c r="H18" s="52">
        <v>210</v>
      </c>
      <c r="I18" s="52">
        <v>248</v>
      </c>
      <c r="J18" s="52">
        <v>0</v>
      </c>
      <c r="K18" s="52">
        <v>17</v>
      </c>
      <c r="L18" s="52">
        <v>6</v>
      </c>
      <c r="M18" s="52">
        <v>7</v>
      </c>
    </row>
    <row r="19" spans="1:13" x14ac:dyDescent="0.25">
      <c r="A19" s="40" t="s">
        <v>67</v>
      </c>
      <c r="B19" s="45" t="s">
        <v>108</v>
      </c>
      <c r="C19" s="48">
        <f t="shared" si="3"/>
        <v>17</v>
      </c>
      <c r="D19" s="48">
        <f t="shared" si="4"/>
        <v>13</v>
      </c>
      <c r="E19" s="48">
        <f t="shared" si="5"/>
        <v>7</v>
      </c>
      <c r="F19" s="45">
        <v>1</v>
      </c>
      <c r="H19" s="52">
        <v>0</v>
      </c>
      <c r="I19" s="52">
        <v>17</v>
      </c>
      <c r="J19" s="52">
        <v>70</v>
      </c>
      <c r="K19" s="52">
        <v>83</v>
      </c>
      <c r="L19" s="52">
        <v>0</v>
      </c>
      <c r="M19" s="52">
        <v>7</v>
      </c>
    </row>
    <row r="20" spans="1:13" x14ac:dyDescent="0.25">
      <c r="A20" s="40" t="s">
        <v>68</v>
      </c>
      <c r="B20" s="45" t="s">
        <v>109</v>
      </c>
      <c r="C20" s="48">
        <f t="shared" si="3"/>
        <v>25</v>
      </c>
      <c r="D20" s="48">
        <f t="shared" si="4"/>
        <v>3</v>
      </c>
      <c r="E20" s="48">
        <f t="shared" si="5"/>
        <v>1</v>
      </c>
      <c r="F20" s="45">
        <v>2</v>
      </c>
      <c r="H20" s="52">
        <v>140</v>
      </c>
      <c r="I20" s="52">
        <v>165</v>
      </c>
      <c r="J20" s="52">
        <v>14</v>
      </c>
      <c r="K20" s="52">
        <v>17</v>
      </c>
      <c r="L20" s="52">
        <v>6</v>
      </c>
      <c r="M20" s="52">
        <v>7</v>
      </c>
    </row>
    <row r="21" spans="1:13" x14ac:dyDescent="0.25">
      <c r="A21" s="40" t="s">
        <v>69</v>
      </c>
      <c r="B21" s="45" t="s">
        <v>110</v>
      </c>
      <c r="C21" s="48">
        <f t="shared" si="3"/>
        <v>3</v>
      </c>
      <c r="D21" s="48">
        <f t="shared" si="4"/>
        <v>25</v>
      </c>
      <c r="E21" s="48">
        <f t="shared" si="5"/>
        <v>7</v>
      </c>
      <c r="F21" s="45">
        <v>2</v>
      </c>
      <c r="H21" s="52">
        <v>14</v>
      </c>
      <c r="I21" s="52">
        <v>17</v>
      </c>
      <c r="J21" s="52">
        <v>140</v>
      </c>
      <c r="K21" s="52">
        <v>165</v>
      </c>
      <c r="L21" s="52">
        <v>0</v>
      </c>
      <c r="M21" s="52">
        <v>7</v>
      </c>
    </row>
    <row r="22" spans="1:13" x14ac:dyDescent="0.25">
      <c r="A22" s="40" t="s">
        <v>70</v>
      </c>
      <c r="B22" s="45" t="s">
        <v>111</v>
      </c>
      <c r="C22" s="48">
        <f t="shared" si="3"/>
        <v>17</v>
      </c>
      <c r="D22" s="48">
        <f t="shared" si="4"/>
        <v>17</v>
      </c>
      <c r="E22" s="48">
        <f t="shared" si="5"/>
        <v>13</v>
      </c>
      <c r="F22" s="45">
        <v>1</v>
      </c>
      <c r="H22" s="52">
        <v>0</v>
      </c>
      <c r="I22" s="52">
        <v>17</v>
      </c>
      <c r="J22" s="52">
        <v>0</v>
      </c>
      <c r="K22" s="52">
        <v>17</v>
      </c>
      <c r="L22" s="52">
        <v>72</v>
      </c>
      <c r="M22" s="52">
        <v>85</v>
      </c>
    </row>
    <row r="23" spans="1:13" x14ac:dyDescent="0.25">
      <c r="A23" s="40" t="s">
        <v>71</v>
      </c>
      <c r="B23" s="45" t="s">
        <v>112</v>
      </c>
      <c r="C23" s="48">
        <f t="shared" si="3"/>
        <v>17</v>
      </c>
      <c r="D23" s="48">
        <f t="shared" si="4"/>
        <v>17</v>
      </c>
      <c r="E23" s="48">
        <f t="shared" si="5"/>
        <v>13</v>
      </c>
      <c r="F23" s="45">
        <v>1</v>
      </c>
      <c r="H23" s="52">
        <v>0</v>
      </c>
      <c r="I23" s="52">
        <v>17</v>
      </c>
      <c r="J23" s="52">
        <v>0</v>
      </c>
      <c r="K23" s="52">
        <v>17</v>
      </c>
      <c r="L23" s="52">
        <v>72</v>
      </c>
      <c r="M23" s="52">
        <v>85</v>
      </c>
    </row>
    <row r="24" spans="1:13" x14ac:dyDescent="0.25">
      <c r="A24" s="40" t="s">
        <v>72</v>
      </c>
      <c r="B24" s="45" t="s">
        <v>113</v>
      </c>
      <c r="C24" s="48">
        <f t="shared" si="3"/>
        <v>17</v>
      </c>
      <c r="D24" s="48">
        <f t="shared" si="4"/>
        <v>17</v>
      </c>
      <c r="E24" s="48">
        <f t="shared" si="5"/>
        <v>13</v>
      </c>
      <c r="F24" s="45">
        <v>1</v>
      </c>
      <c r="H24" s="52">
        <v>0</v>
      </c>
      <c r="I24" s="52">
        <v>17</v>
      </c>
      <c r="J24" s="52">
        <v>0</v>
      </c>
      <c r="K24" s="52">
        <v>17</v>
      </c>
      <c r="L24" s="52">
        <v>72</v>
      </c>
      <c r="M24" s="52">
        <v>85</v>
      </c>
    </row>
    <row r="25" spans="1:13" x14ac:dyDescent="0.25">
      <c r="A25" s="39" t="s">
        <v>73</v>
      </c>
      <c r="B25" s="46" t="s">
        <v>114</v>
      </c>
      <c r="C25" s="49">
        <f t="shared" si="3"/>
        <v>17</v>
      </c>
      <c r="D25" s="49">
        <f t="shared" si="4"/>
        <v>17</v>
      </c>
      <c r="E25" s="49">
        <f t="shared" si="5"/>
        <v>6</v>
      </c>
      <c r="F25" s="46">
        <v>1</v>
      </c>
      <c r="H25" s="4">
        <v>0</v>
      </c>
      <c r="I25" s="4">
        <v>17</v>
      </c>
      <c r="J25" s="4">
        <v>0</v>
      </c>
      <c r="K25" s="4">
        <v>17</v>
      </c>
      <c r="L25" s="4">
        <v>38</v>
      </c>
      <c r="M25" s="4">
        <v>44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>
      <selection activeCell="D20" sqref="D20"/>
    </sheetView>
  </sheetViews>
  <sheetFormatPr defaultColWidth="9" defaultRowHeight="12.75" x14ac:dyDescent="0.25"/>
  <cols>
    <col min="1" max="1" width="19.265625" style="3" customWidth="1"/>
    <col min="2" max="3" width="9" style="3"/>
    <col min="4" max="5" width="9" style="5"/>
    <col min="6" max="16384" width="9" style="3"/>
  </cols>
  <sheetData>
    <row r="1" spans="1:9" s="1" customFormat="1" ht="13.15" thickBot="1" x14ac:dyDescent="0.3">
      <c r="A1" s="8" t="s">
        <v>34</v>
      </c>
      <c r="B1" s="8" t="s">
        <v>25</v>
      </c>
      <c r="C1" s="8" t="s">
        <v>24</v>
      </c>
      <c r="D1" s="9" t="s">
        <v>23</v>
      </c>
      <c r="E1" s="9">
        <v>0</v>
      </c>
      <c r="F1" s="8">
        <v>1</v>
      </c>
      <c r="G1" s="8">
        <v>2</v>
      </c>
      <c r="H1" s="8">
        <v>3</v>
      </c>
      <c r="I1" s="8">
        <v>4</v>
      </c>
    </row>
    <row r="2" spans="1:9" ht="13.15" thickTop="1" x14ac:dyDescent="0.25">
      <c r="A2" s="10" t="s">
        <v>74</v>
      </c>
      <c r="B2" s="10" t="s">
        <v>80</v>
      </c>
      <c r="C2" s="10">
        <v>0</v>
      </c>
      <c r="D2" s="42">
        <v>0</v>
      </c>
      <c r="E2" s="6">
        <v>1</v>
      </c>
      <c r="F2" s="6">
        <v>1</v>
      </c>
      <c r="G2" s="6">
        <v>1</v>
      </c>
      <c r="H2" s="6">
        <v>1</v>
      </c>
      <c r="I2" s="6">
        <v>1</v>
      </c>
    </row>
    <row r="3" spans="1:9" x14ac:dyDescent="0.25">
      <c r="A3" s="10" t="s">
        <v>0</v>
      </c>
      <c r="B3" s="10" t="s">
        <v>15</v>
      </c>
      <c r="C3" s="10">
        <v>3</v>
      </c>
      <c r="D3" s="42">
        <v>2000</v>
      </c>
      <c r="E3" s="6">
        <v>1</v>
      </c>
      <c r="F3" s="6">
        <v>0.45</v>
      </c>
      <c r="G3" s="6">
        <v>0.24</v>
      </c>
      <c r="H3" s="6">
        <v>0.14000000000000001</v>
      </c>
      <c r="I3" s="6">
        <v>0.08</v>
      </c>
    </row>
    <row r="4" spans="1:9" x14ac:dyDescent="0.25">
      <c r="A4" s="11" t="s">
        <v>3</v>
      </c>
      <c r="B4" s="11" t="s">
        <v>15</v>
      </c>
      <c r="C4" s="11">
        <v>4</v>
      </c>
      <c r="D4" s="43">
        <v>2500</v>
      </c>
      <c r="E4" s="7">
        <v>1</v>
      </c>
      <c r="F4" s="7">
        <v>0.41</v>
      </c>
      <c r="G4" s="7">
        <v>0.22</v>
      </c>
      <c r="H4" s="7">
        <v>0.13</v>
      </c>
      <c r="I4" s="7">
        <v>0.08</v>
      </c>
    </row>
    <row r="5" spans="1:9" x14ac:dyDescent="0.25">
      <c r="A5" s="11" t="s">
        <v>4</v>
      </c>
      <c r="B5" s="11" t="s">
        <v>15</v>
      </c>
      <c r="C5" s="11">
        <v>5</v>
      </c>
      <c r="D5" s="43">
        <v>3000</v>
      </c>
      <c r="E5" s="7">
        <v>1</v>
      </c>
      <c r="F5" s="7">
        <v>0.35</v>
      </c>
      <c r="G5" s="7">
        <v>0.19</v>
      </c>
      <c r="H5" s="7">
        <v>0.11</v>
      </c>
      <c r="I5" s="7">
        <v>7.0000000000000007E-2</v>
      </c>
    </row>
    <row r="6" spans="1:9" x14ac:dyDescent="0.25">
      <c r="A6" s="11" t="s">
        <v>5</v>
      </c>
      <c r="B6" s="11" t="s">
        <v>15</v>
      </c>
      <c r="C6" s="11">
        <v>6</v>
      </c>
      <c r="D6" s="43">
        <v>6000</v>
      </c>
      <c r="E6" s="7">
        <v>1</v>
      </c>
      <c r="F6" s="7">
        <v>0.28999999999999998</v>
      </c>
      <c r="G6" s="7">
        <v>0.16</v>
      </c>
      <c r="H6" s="7">
        <v>0.1</v>
      </c>
      <c r="I6" s="7">
        <v>0.06</v>
      </c>
    </row>
    <row r="7" spans="1:9" x14ac:dyDescent="0.25">
      <c r="A7" s="11" t="s">
        <v>6</v>
      </c>
      <c r="B7" s="11" t="s">
        <v>15</v>
      </c>
      <c r="C7" s="11">
        <v>11</v>
      </c>
      <c r="D7" s="43">
        <v>90000</v>
      </c>
      <c r="E7" s="7">
        <v>1</v>
      </c>
      <c r="F7" s="7">
        <v>0.17</v>
      </c>
      <c r="G7" s="7">
        <v>0.1</v>
      </c>
      <c r="H7" s="7">
        <v>7.0000000000000007E-2</v>
      </c>
      <c r="I7" s="7">
        <v>0.05</v>
      </c>
    </row>
    <row r="8" spans="1:9" x14ac:dyDescent="0.25">
      <c r="A8" s="11" t="s">
        <v>35</v>
      </c>
      <c r="B8" s="11" t="s">
        <v>15</v>
      </c>
      <c r="C8" s="11">
        <v>16</v>
      </c>
      <c r="D8" s="43">
        <v>370000</v>
      </c>
      <c r="E8" s="7">
        <v>1</v>
      </c>
      <c r="F8" s="7">
        <v>0.17</v>
      </c>
      <c r="G8" s="7">
        <v>0</v>
      </c>
      <c r="H8" s="7">
        <v>0</v>
      </c>
      <c r="I8" s="7">
        <v>0</v>
      </c>
    </row>
    <row r="9" spans="1:9" x14ac:dyDescent="0.25">
      <c r="A9" s="11" t="s">
        <v>1</v>
      </c>
      <c r="B9" s="11" t="s">
        <v>17</v>
      </c>
      <c r="C9" s="11">
        <v>1</v>
      </c>
      <c r="D9" s="43">
        <v>5500</v>
      </c>
      <c r="E9" s="7">
        <v>1</v>
      </c>
      <c r="F9" s="7">
        <v>0.45</v>
      </c>
      <c r="G9" s="7">
        <v>0.24</v>
      </c>
      <c r="H9" s="7">
        <v>0.14000000000000001</v>
      </c>
      <c r="I9" s="7">
        <v>0.08</v>
      </c>
    </row>
    <row r="10" spans="1:9" x14ac:dyDescent="0.25">
      <c r="A10" s="11" t="s">
        <v>7</v>
      </c>
      <c r="B10" s="11" t="s">
        <v>17</v>
      </c>
      <c r="C10" s="11">
        <v>2</v>
      </c>
      <c r="D10" s="43">
        <v>7500</v>
      </c>
      <c r="E10" s="7">
        <v>1</v>
      </c>
      <c r="F10" s="7">
        <v>0.41</v>
      </c>
      <c r="G10" s="7">
        <v>0.22</v>
      </c>
      <c r="H10" s="7">
        <v>0.13</v>
      </c>
      <c r="I10" s="7">
        <v>0.08</v>
      </c>
    </row>
    <row r="11" spans="1:9" x14ac:dyDescent="0.25">
      <c r="A11" s="11" t="s">
        <v>8</v>
      </c>
      <c r="B11" s="11" t="s">
        <v>17</v>
      </c>
      <c r="C11" s="11">
        <v>3</v>
      </c>
      <c r="D11" s="43">
        <v>10000</v>
      </c>
      <c r="E11" s="7">
        <v>1</v>
      </c>
      <c r="F11" s="7">
        <v>0.35</v>
      </c>
      <c r="G11" s="7">
        <v>0.19</v>
      </c>
      <c r="H11" s="7">
        <v>0.11</v>
      </c>
      <c r="I11" s="7">
        <v>7.0000000000000007E-2</v>
      </c>
    </row>
    <row r="12" spans="1:9" x14ac:dyDescent="0.25">
      <c r="A12" s="11" t="s">
        <v>9</v>
      </c>
      <c r="B12" s="11" t="s">
        <v>17</v>
      </c>
      <c r="C12" s="11">
        <v>4</v>
      </c>
      <c r="D12" s="43">
        <v>9000</v>
      </c>
      <c r="E12" s="7">
        <v>1</v>
      </c>
      <c r="F12" s="7">
        <v>0.28999999999999998</v>
      </c>
      <c r="G12" s="7">
        <v>0.16</v>
      </c>
      <c r="H12" s="7">
        <v>0.1</v>
      </c>
      <c r="I12" s="7">
        <v>0.06</v>
      </c>
    </row>
    <row r="13" spans="1:9" x14ac:dyDescent="0.25">
      <c r="A13" s="11" t="s">
        <v>10</v>
      </c>
      <c r="B13" s="11" t="s">
        <v>17</v>
      </c>
      <c r="C13" s="11">
        <v>6</v>
      </c>
      <c r="D13" s="43">
        <v>62000</v>
      </c>
      <c r="E13" s="7">
        <v>1</v>
      </c>
      <c r="F13" s="7">
        <v>0.17</v>
      </c>
      <c r="G13" s="7">
        <v>0.1</v>
      </c>
      <c r="H13" s="7">
        <v>7.0000000000000007E-2</v>
      </c>
      <c r="I13" s="7">
        <v>0.05</v>
      </c>
    </row>
    <row r="14" spans="1:9" x14ac:dyDescent="0.25">
      <c r="A14" s="11" t="s">
        <v>36</v>
      </c>
      <c r="B14" s="11" t="s">
        <v>17</v>
      </c>
      <c r="C14" s="11">
        <v>8</v>
      </c>
      <c r="D14" s="43">
        <v>364000</v>
      </c>
      <c r="E14" s="7">
        <v>1</v>
      </c>
      <c r="F14" s="7">
        <v>0.17</v>
      </c>
      <c r="G14" s="7">
        <v>0</v>
      </c>
      <c r="H14" s="7">
        <v>0</v>
      </c>
      <c r="I14" s="7">
        <v>0</v>
      </c>
    </row>
    <row r="15" spans="1:9" x14ac:dyDescent="0.25">
      <c r="A15" s="11" t="s">
        <v>2</v>
      </c>
      <c r="B15" s="11" t="s">
        <v>16</v>
      </c>
      <c r="C15" s="11">
        <v>1</v>
      </c>
      <c r="D15" s="43">
        <v>1000</v>
      </c>
      <c r="E15" s="7">
        <v>1</v>
      </c>
      <c r="F15" s="7">
        <v>0.45</v>
      </c>
      <c r="G15" s="7">
        <v>0.24</v>
      </c>
      <c r="H15" s="7">
        <v>0.14000000000000001</v>
      </c>
      <c r="I15" s="7">
        <v>0.08</v>
      </c>
    </row>
    <row r="16" spans="1:9" x14ac:dyDescent="0.25">
      <c r="A16" s="11" t="s">
        <v>11</v>
      </c>
      <c r="B16" s="11" t="s">
        <v>16</v>
      </c>
      <c r="C16" s="11">
        <v>2</v>
      </c>
      <c r="D16" s="43">
        <v>7000</v>
      </c>
      <c r="E16" s="7">
        <v>1</v>
      </c>
      <c r="F16" s="7">
        <v>0.41</v>
      </c>
      <c r="G16" s="7">
        <v>0.22</v>
      </c>
      <c r="H16" s="7">
        <v>0.13</v>
      </c>
      <c r="I16" s="7">
        <v>0.08</v>
      </c>
    </row>
    <row r="17" spans="1:9" x14ac:dyDescent="0.25">
      <c r="A17" s="11" t="s">
        <v>12</v>
      </c>
      <c r="B17" s="11" t="s">
        <v>16</v>
      </c>
      <c r="C17" s="11">
        <v>3</v>
      </c>
      <c r="D17" s="43">
        <v>3000</v>
      </c>
      <c r="E17" s="7">
        <v>1</v>
      </c>
      <c r="F17" s="7">
        <v>0.35</v>
      </c>
      <c r="G17" s="7">
        <v>0.19</v>
      </c>
      <c r="H17" s="7">
        <v>0.11</v>
      </c>
      <c r="I17" s="7">
        <v>7.0000000000000007E-2</v>
      </c>
    </row>
    <row r="18" spans="1:9" x14ac:dyDescent="0.25">
      <c r="A18" s="11" t="s">
        <v>13</v>
      </c>
      <c r="B18" s="11" t="s">
        <v>16</v>
      </c>
      <c r="C18" s="11">
        <v>4</v>
      </c>
      <c r="D18" s="43">
        <v>8000</v>
      </c>
      <c r="E18" s="7">
        <v>1</v>
      </c>
      <c r="F18" s="7">
        <v>0.28999999999999998</v>
      </c>
      <c r="G18" s="7">
        <v>0.16</v>
      </c>
      <c r="H18" s="7">
        <v>0.1</v>
      </c>
      <c r="I18" s="7">
        <v>0.06</v>
      </c>
    </row>
    <row r="19" spans="1:9" x14ac:dyDescent="0.25">
      <c r="A19" s="11" t="s">
        <v>14</v>
      </c>
      <c r="B19" s="11" t="s">
        <v>16</v>
      </c>
      <c r="C19" s="11">
        <v>7</v>
      </c>
      <c r="D19" s="43">
        <v>70000</v>
      </c>
      <c r="E19" s="7">
        <v>1</v>
      </c>
      <c r="F19" s="7">
        <v>0.17</v>
      </c>
      <c r="G19" s="7">
        <v>0.1</v>
      </c>
      <c r="H19" s="7">
        <v>7.0000000000000007E-2</v>
      </c>
      <c r="I19" s="7">
        <v>0.05</v>
      </c>
    </row>
    <row r="20" spans="1:9" x14ac:dyDescent="0.25">
      <c r="A20" s="11" t="s">
        <v>37</v>
      </c>
      <c r="B20" s="11" t="s">
        <v>16</v>
      </c>
      <c r="C20" s="11">
        <v>10</v>
      </c>
      <c r="D20" s="43">
        <v>360000</v>
      </c>
      <c r="E20" s="7">
        <v>1</v>
      </c>
      <c r="F20" s="7">
        <v>0.17</v>
      </c>
      <c r="G20" s="7">
        <v>0</v>
      </c>
      <c r="H20" s="7">
        <v>0</v>
      </c>
      <c r="I20" s="7">
        <v>0</v>
      </c>
    </row>
    <row r="21" spans="1:9" x14ac:dyDescent="0.25">
      <c r="A21" s="10" t="s">
        <v>74</v>
      </c>
      <c r="B21" s="11" t="s">
        <v>80</v>
      </c>
      <c r="C21" s="10">
        <v>0</v>
      </c>
      <c r="D21" s="42">
        <v>0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</row>
    <row r="22" spans="1:9" x14ac:dyDescent="0.25">
      <c r="A22" s="11" t="s">
        <v>49</v>
      </c>
      <c r="B22" s="11" t="s">
        <v>58</v>
      </c>
      <c r="C22" s="11">
        <v>3</v>
      </c>
      <c r="D22" s="43">
        <v>1000</v>
      </c>
      <c r="E22" s="7">
        <v>1</v>
      </c>
      <c r="F22" s="7">
        <v>0.45</v>
      </c>
      <c r="G22" s="7">
        <v>0.24</v>
      </c>
      <c r="H22" s="7">
        <v>0.14000000000000001</v>
      </c>
      <c r="I22" s="7">
        <v>0.08</v>
      </c>
    </row>
    <row r="23" spans="1:9" x14ac:dyDescent="0.25">
      <c r="A23" s="11" t="s">
        <v>39</v>
      </c>
      <c r="B23" s="11" t="s">
        <v>58</v>
      </c>
      <c r="C23" s="11">
        <v>4</v>
      </c>
      <c r="D23" s="43">
        <v>1200</v>
      </c>
      <c r="E23" s="7">
        <v>1</v>
      </c>
      <c r="F23" s="7">
        <v>0.41</v>
      </c>
      <c r="G23" s="7">
        <v>0.22</v>
      </c>
      <c r="H23" s="7">
        <v>0.13</v>
      </c>
      <c r="I23" s="7">
        <v>0.08</v>
      </c>
    </row>
    <row r="24" spans="1:9" x14ac:dyDescent="0.25">
      <c r="A24" s="11" t="s">
        <v>40</v>
      </c>
      <c r="B24" s="11" t="s">
        <v>58</v>
      </c>
      <c r="C24" s="11">
        <v>5</v>
      </c>
      <c r="D24" s="43">
        <v>3000</v>
      </c>
      <c r="E24" s="7">
        <v>1</v>
      </c>
      <c r="F24" s="7">
        <v>0.35</v>
      </c>
      <c r="G24" s="7">
        <v>0.19</v>
      </c>
      <c r="H24" s="7">
        <v>0.11</v>
      </c>
      <c r="I24" s="7">
        <v>7.0000000000000007E-2</v>
      </c>
    </row>
    <row r="25" spans="1:9" x14ac:dyDescent="0.25">
      <c r="A25" s="11" t="s">
        <v>50</v>
      </c>
      <c r="B25" s="11" t="s">
        <v>58</v>
      </c>
      <c r="C25" s="11">
        <v>6</v>
      </c>
      <c r="D25" s="43">
        <v>6000</v>
      </c>
      <c r="E25" s="7">
        <v>1</v>
      </c>
      <c r="F25" s="7">
        <v>0.28999999999999998</v>
      </c>
      <c r="G25" s="7">
        <v>0.16</v>
      </c>
      <c r="H25" s="7">
        <v>0.1</v>
      </c>
      <c r="I25" s="7">
        <v>0.06</v>
      </c>
    </row>
    <row r="26" spans="1:9" x14ac:dyDescent="0.25">
      <c r="A26" s="11" t="s">
        <v>41</v>
      </c>
      <c r="B26" s="11" t="s">
        <v>58</v>
      </c>
      <c r="C26" s="11">
        <v>10</v>
      </c>
      <c r="D26" s="43">
        <v>23000</v>
      </c>
      <c r="E26" s="7">
        <v>1</v>
      </c>
      <c r="F26" s="7">
        <v>0.17</v>
      </c>
      <c r="G26" s="7">
        <v>0.1</v>
      </c>
      <c r="H26" s="7">
        <v>7.0000000000000007E-2</v>
      </c>
      <c r="I26" s="7">
        <v>0.05</v>
      </c>
    </row>
    <row r="27" spans="1:9" x14ac:dyDescent="0.25">
      <c r="A27" s="11" t="s">
        <v>42</v>
      </c>
      <c r="B27" s="11" t="s">
        <v>58</v>
      </c>
      <c r="C27" s="11">
        <v>15</v>
      </c>
      <c r="D27" s="43">
        <v>100000</v>
      </c>
      <c r="E27" s="7">
        <v>1</v>
      </c>
      <c r="F27" s="7">
        <v>0.17</v>
      </c>
      <c r="G27" s="7">
        <v>0</v>
      </c>
      <c r="H27" s="7">
        <v>0</v>
      </c>
      <c r="I27" s="7">
        <v>0</v>
      </c>
    </row>
    <row r="28" spans="1:9" x14ac:dyDescent="0.25">
      <c r="A28" s="11" t="s">
        <v>44</v>
      </c>
      <c r="B28" s="11" t="s">
        <v>59</v>
      </c>
      <c r="C28" s="11">
        <v>3</v>
      </c>
      <c r="D28" s="43">
        <v>1200</v>
      </c>
      <c r="E28" s="7">
        <v>1</v>
      </c>
      <c r="F28" s="7">
        <v>0.45</v>
      </c>
      <c r="G28" s="7">
        <v>0.24</v>
      </c>
      <c r="H28" s="7">
        <v>0.14000000000000001</v>
      </c>
      <c r="I28" s="7">
        <v>0.08</v>
      </c>
    </row>
    <row r="29" spans="1:9" x14ac:dyDescent="0.25">
      <c r="A29" s="11" t="s">
        <v>45</v>
      </c>
      <c r="B29" s="11" t="s">
        <v>59</v>
      </c>
      <c r="C29" s="11">
        <v>4</v>
      </c>
      <c r="D29" s="43">
        <v>5000</v>
      </c>
      <c r="E29" s="7">
        <v>1</v>
      </c>
      <c r="F29" s="7">
        <v>0.41</v>
      </c>
      <c r="G29" s="7">
        <v>0.22</v>
      </c>
      <c r="H29" s="7">
        <v>0.13</v>
      </c>
      <c r="I29" s="7">
        <v>0.08</v>
      </c>
    </row>
    <row r="30" spans="1:9" x14ac:dyDescent="0.25">
      <c r="A30" s="11" t="s">
        <v>43</v>
      </c>
      <c r="B30" s="11" t="s">
        <v>59</v>
      </c>
      <c r="C30" s="11">
        <v>5</v>
      </c>
      <c r="D30" s="43">
        <v>1100</v>
      </c>
      <c r="E30" s="7">
        <v>1</v>
      </c>
      <c r="F30" s="7">
        <v>0.35</v>
      </c>
      <c r="G30" s="7">
        <v>0.19</v>
      </c>
      <c r="H30" s="7">
        <v>0.11</v>
      </c>
      <c r="I30" s="7">
        <v>7.0000000000000007E-2</v>
      </c>
    </row>
    <row r="31" spans="1:9" x14ac:dyDescent="0.25">
      <c r="A31" s="11" t="s">
        <v>46</v>
      </c>
      <c r="B31" s="11" t="s">
        <v>59</v>
      </c>
      <c r="C31" s="11">
        <v>6</v>
      </c>
      <c r="D31" s="43">
        <v>5000</v>
      </c>
      <c r="E31" s="7">
        <v>1</v>
      </c>
      <c r="F31" s="7">
        <v>0.28999999999999998</v>
      </c>
      <c r="G31" s="7">
        <v>0.16</v>
      </c>
      <c r="H31" s="7">
        <v>0.1</v>
      </c>
      <c r="I31" s="7">
        <v>0.06</v>
      </c>
    </row>
    <row r="32" spans="1:9" x14ac:dyDescent="0.25">
      <c r="A32" s="11" t="s">
        <v>47</v>
      </c>
      <c r="B32" s="11" t="s">
        <v>59</v>
      </c>
      <c r="C32" s="11">
        <v>10</v>
      </c>
      <c r="D32" s="43">
        <v>18000</v>
      </c>
      <c r="E32" s="7">
        <v>1</v>
      </c>
      <c r="F32" s="7">
        <v>0.17</v>
      </c>
      <c r="G32" s="7">
        <v>0.1</v>
      </c>
      <c r="H32" s="7">
        <v>7.0000000000000007E-2</v>
      </c>
      <c r="I32" s="7">
        <v>0.05</v>
      </c>
    </row>
    <row r="33" spans="1:9" x14ac:dyDescent="0.25">
      <c r="A33" s="11" t="s">
        <v>48</v>
      </c>
      <c r="B33" s="11" t="s">
        <v>59</v>
      </c>
      <c r="C33" s="11">
        <v>15</v>
      </c>
      <c r="D33" s="43">
        <v>170000</v>
      </c>
      <c r="E33" s="7">
        <v>1</v>
      </c>
      <c r="F33" s="7">
        <v>0.17</v>
      </c>
      <c r="G33" s="7">
        <v>0</v>
      </c>
      <c r="H33" s="7">
        <v>0</v>
      </c>
      <c r="I33" s="7">
        <v>0</v>
      </c>
    </row>
    <row r="34" spans="1:9" x14ac:dyDescent="0.25">
      <c r="A34" s="11" t="s">
        <v>51</v>
      </c>
      <c r="B34" s="11" t="s">
        <v>57</v>
      </c>
      <c r="C34" s="11">
        <v>1</v>
      </c>
      <c r="D34" s="43">
        <v>800</v>
      </c>
      <c r="E34" s="7">
        <v>1</v>
      </c>
      <c r="F34" s="7">
        <v>0.45</v>
      </c>
      <c r="G34" s="7">
        <v>0.24</v>
      </c>
      <c r="H34" s="7">
        <v>0.14000000000000001</v>
      </c>
      <c r="I34" s="7">
        <v>0.08</v>
      </c>
    </row>
    <row r="35" spans="1:9" x14ac:dyDescent="0.25">
      <c r="A35" s="11" t="s">
        <v>52</v>
      </c>
      <c r="B35" s="11" t="s">
        <v>57</v>
      </c>
      <c r="C35" s="11">
        <v>2</v>
      </c>
      <c r="D35" s="43">
        <v>500</v>
      </c>
      <c r="E35" s="7">
        <v>1</v>
      </c>
      <c r="F35" s="7">
        <v>0.41</v>
      </c>
      <c r="G35" s="7">
        <v>0.22</v>
      </c>
      <c r="H35" s="7">
        <v>0.13</v>
      </c>
      <c r="I35" s="7">
        <v>0.08</v>
      </c>
    </row>
    <row r="36" spans="1:9" x14ac:dyDescent="0.25">
      <c r="A36" s="11" t="s">
        <v>53</v>
      </c>
      <c r="B36" s="11" t="s">
        <v>57</v>
      </c>
      <c r="C36" s="11">
        <v>3</v>
      </c>
      <c r="D36" s="43">
        <v>3000</v>
      </c>
      <c r="E36" s="7">
        <v>1</v>
      </c>
      <c r="F36" s="7">
        <v>0.35</v>
      </c>
      <c r="G36" s="7">
        <v>0.19</v>
      </c>
      <c r="H36" s="7">
        <v>0.11</v>
      </c>
      <c r="I36" s="7">
        <v>7.0000000000000007E-2</v>
      </c>
    </row>
    <row r="37" spans="1:9" x14ac:dyDescent="0.25">
      <c r="A37" s="11" t="s">
        <v>54</v>
      </c>
      <c r="B37" s="11" t="s">
        <v>57</v>
      </c>
      <c r="C37" s="11">
        <v>4</v>
      </c>
      <c r="D37" s="43">
        <v>1500</v>
      </c>
      <c r="E37" s="7">
        <v>1</v>
      </c>
      <c r="F37" s="7">
        <v>0.28999999999999998</v>
      </c>
      <c r="G37" s="7">
        <v>0.16</v>
      </c>
      <c r="H37" s="7">
        <v>0.1</v>
      </c>
      <c r="I37" s="7">
        <v>0.06</v>
      </c>
    </row>
    <row r="38" spans="1:9" x14ac:dyDescent="0.25">
      <c r="A38" s="11" t="s">
        <v>55</v>
      </c>
      <c r="B38" s="11" t="s">
        <v>57</v>
      </c>
      <c r="C38" s="11">
        <v>6</v>
      </c>
      <c r="D38" s="43">
        <v>40000</v>
      </c>
      <c r="E38" s="7">
        <v>1</v>
      </c>
      <c r="F38" s="7">
        <v>0.17</v>
      </c>
      <c r="G38" s="7">
        <v>0.1</v>
      </c>
      <c r="H38" s="7">
        <v>7.0000000000000007E-2</v>
      </c>
      <c r="I38" s="7">
        <v>0.05</v>
      </c>
    </row>
    <row r="39" spans="1:9" x14ac:dyDescent="0.25">
      <c r="A39" s="11" t="s">
        <v>56</v>
      </c>
      <c r="B39" s="11" t="s">
        <v>57</v>
      </c>
      <c r="C39" s="11">
        <v>8</v>
      </c>
      <c r="D39" s="43">
        <v>36000</v>
      </c>
      <c r="E39" s="7">
        <v>1</v>
      </c>
      <c r="F39" s="7">
        <v>0.17</v>
      </c>
      <c r="G39" s="7">
        <v>0</v>
      </c>
      <c r="H39" s="7">
        <v>0</v>
      </c>
      <c r="I39" s="7"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G24" sqref="G24"/>
    </sheetView>
  </sheetViews>
  <sheetFormatPr defaultColWidth="9" defaultRowHeight="12.75" x14ac:dyDescent="0.25"/>
  <cols>
    <col min="1" max="1" width="11.86328125" style="3" customWidth="1"/>
    <col min="2" max="2" width="5.3984375" style="3" customWidth="1"/>
    <col min="3" max="3" width="1.59765625" style="3" customWidth="1"/>
    <col min="4" max="4" width="7.3984375" style="3" customWidth="1"/>
    <col min="5" max="5" width="10" style="1" customWidth="1"/>
    <col min="6" max="6" width="19.3984375" style="3" customWidth="1"/>
    <col min="7" max="10" width="9" style="3"/>
    <col min="11" max="11" width="10.46484375" style="3" bestFit="1" customWidth="1"/>
    <col min="12" max="12" width="18" style="3" customWidth="1"/>
    <col min="13" max="16384" width="9" style="3"/>
  </cols>
  <sheetData>
    <row r="1" spans="1:12" ht="21.4" thickBot="1" x14ac:dyDescent="0.3">
      <c r="A1" s="37" t="s">
        <v>78</v>
      </c>
    </row>
    <row r="2" spans="1:12" s="1" customFormat="1" ht="13.5" thickTop="1" thickBot="1" x14ac:dyDescent="0.3">
      <c r="A2" s="27" t="s">
        <v>75</v>
      </c>
      <c r="B2" s="36" t="s">
        <v>64</v>
      </c>
      <c r="D2" s="28" t="s">
        <v>27</v>
      </c>
      <c r="E2" s="28" t="s">
        <v>28</v>
      </c>
      <c r="F2" s="28" t="s">
        <v>34</v>
      </c>
      <c r="G2" s="28" t="s">
        <v>15</v>
      </c>
      <c r="H2" s="28" t="s">
        <v>16</v>
      </c>
      <c r="I2" s="28" t="s">
        <v>76</v>
      </c>
      <c r="J2" s="28" t="s">
        <v>29</v>
      </c>
      <c r="K2" s="28" t="s">
        <v>23</v>
      </c>
      <c r="L2" s="28" t="s">
        <v>32</v>
      </c>
    </row>
    <row r="3" spans="1:12" ht="13.15" thickTop="1" x14ac:dyDescent="0.25">
      <c r="D3" s="12">
        <f>MAX(1-INDEX(穴A,MATCH($B2,部位A,0),1),)</f>
        <v>0</v>
      </c>
      <c r="E3" s="13" t="s">
        <v>18</v>
      </c>
      <c r="F3" s="4" t="s">
        <v>77</v>
      </c>
      <c r="G3" s="17" t="str">
        <f t="shared" ref="G3:I7" si="0">IF(G$2=INDEX(パラメータA,MATCH($F3,マテリアA,0),1),INDEX(数値A,MATCH($F3,マテリアA,0)),"")</f>
        <v/>
      </c>
      <c r="H3" s="17" t="str">
        <f t="shared" si="0"/>
        <v/>
      </c>
      <c r="I3" s="17" t="str">
        <f t="shared" si="0"/>
        <v/>
      </c>
      <c r="J3" s="19">
        <f>INDEX(成功確率A,MATCH($F3,マテリアA,0),MATCH($D3,禁断数,0))</f>
        <v>1</v>
      </c>
      <c r="K3" s="20">
        <f>INDEX(相場A,MATCH($F3,マテリアA,0))</f>
        <v>0</v>
      </c>
      <c r="L3" s="20">
        <f>$K3 * (100/($J3*100))</f>
        <v>0</v>
      </c>
    </row>
    <row r="4" spans="1:12" x14ac:dyDescent="0.25">
      <c r="D4" s="14">
        <f>MAX(2-INDEX(穴A,MATCH($B2,部位A,0),1),)</f>
        <v>0</v>
      </c>
      <c r="E4" s="15" t="s">
        <v>19</v>
      </c>
      <c r="F4" s="2" t="s">
        <v>77</v>
      </c>
      <c r="G4" s="17" t="str">
        <f t="shared" si="0"/>
        <v/>
      </c>
      <c r="H4" s="17" t="str">
        <f t="shared" si="0"/>
        <v/>
      </c>
      <c r="I4" s="17" t="str">
        <f t="shared" si="0"/>
        <v/>
      </c>
      <c r="J4" s="19">
        <f>INDEX(成功確率A,MATCH($F4,マテリアA,0),MATCH($D4,禁断数,0))</f>
        <v>1</v>
      </c>
      <c r="K4" s="20">
        <f>INDEX(相場A,MATCH($F4,マテリアA,0))</f>
        <v>0</v>
      </c>
      <c r="L4" s="21">
        <f>$K4 * (100/($J4*100))</f>
        <v>0</v>
      </c>
    </row>
    <row r="5" spans="1:12" x14ac:dyDescent="0.25">
      <c r="D5" s="14">
        <f>MAX(3-INDEX(穴A,MATCH($B2,部位A,0),1),)</f>
        <v>1</v>
      </c>
      <c r="E5" s="15" t="s">
        <v>20</v>
      </c>
      <c r="F5" s="2" t="s">
        <v>77</v>
      </c>
      <c r="G5" s="17" t="str">
        <f t="shared" si="0"/>
        <v/>
      </c>
      <c r="H5" s="17" t="str">
        <f t="shared" si="0"/>
        <v/>
      </c>
      <c r="I5" s="17" t="str">
        <f t="shared" si="0"/>
        <v/>
      </c>
      <c r="J5" s="19">
        <f>INDEX(成功確率A,MATCH($F5,マテリアA,0),MATCH($D5,禁断数,0))</f>
        <v>1</v>
      </c>
      <c r="K5" s="20">
        <f>INDEX(相場A,MATCH($F5,マテリアA,0))</f>
        <v>0</v>
      </c>
      <c r="L5" s="21">
        <f>$K5 * (100/($J5*100))</f>
        <v>0</v>
      </c>
    </row>
    <row r="6" spans="1:12" x14ac:dyDescent="0.25">
      <c r="D6" s="14">
        <f>MAX(4-INDEX(穴A,MATCH($B2,部位A,0),1),)</f>
        <v>2</v>
      </c>
      <c r="E6" s="15" t="s">
        <v>21</v>
      </c>
      <c r="F6" s="2" t="s">
        <v>77</v>
      </c>
      <c r="G6" s="17" t="str">
        <f t="shared" si="0"/>
        <v/>
      </c>
      <c r="H6" s="17" t="str">
        <f t="shared" si="0"/>
        <v/>
      </c>
      <c r="I6" s="17" t="str">
        <f t="shared" si="0"/>
        <v/>
      </c>
      <c r="J6" s="19">
        <f>INDEX(成功確率A,MATCH($F6,マテリアA,0),MATCH($D6,禁断数,0))</f>
        <v>1</v>
      </c>
      <c r="K6" s="20">
        <f>INDEX(相場A,MATCH($F6,マテリアA,0))</f>
        <v>0</v>
      </c>
      <c r="L6" s="21">
        <f>$K6 * (100/($J6*100))</f>
        <v>0</v>
      </c>
    </row>
    <row r="7" spans="1:12" ht="13.15" thickBot="1" x14ac:dyDescent="0.3">
      <c r="D7" s="14">
        <f>MAX(5-INDEX(穴A,MATCH($B2,部位A,0),1),)</f>
        <v>3</v>
      </c>
      <c r="E7" s="15" t="s">
        <v>22</v>
      </c>
      <c r="F7" s="2" t="s">
        <v>77</v>
      </c>
      <c r="G7" s="25" t="str">
        <f t="shared" si="0"/>
        <v/>
      </c>
      <c r="H7" s="25" t="str">
        <f t="shared" si="0"/>
        <v/>
      </c>
      <c r="I7" s="25" t="str">
        <f t="shared" si="0"/>
        <v/>
      </c>
      <c r="J7" s="19">
        <f>INDEX(成功確率A,MATCH($F7,マテリアA,0),MATCH($D7,禁断数,0))</f>
        <v>1</v>
      </c>
      <c r="K7" s="20">
        <f>INDEX(相場A,MATCH($F7,マテリアA,0))</f>
        <v>0</v>
      </c>
      <c r="L7" s="33">
        <f>$K7 * (100/($J7*100))</f>
        <v>0</v>
      </c>
    </row>
    <row r="8" spans="1:12" ht="21.4" thickBot="1" x14ac:dyDescent="0.3">
      <c r="D8" s="14"/>
      <c r="E8" s="15"/>
      <c r="F8" s="23" t="s">
        <v>30</v>
      </c>
      <c r="G8" s="29">
        <f>SUM(G3:G7)</f>
        <v>0</v>
      </c>
      <c r="H8" s="30">
        <f>SUM(H3:H7)</f>
        <v>0</v>
      </c>
      <c r="I8" s="31">
        <f>SUM(I3:I7)</f>
        <v>0</v>
      </c>
      <c r="J8" s="24"/>
      <c r="K8" s="32"/>
      <c r="L8" s="34">
        <f>SUM(L3:L7)</f>
        <v>0</v>
      </c>
    </row>
    <row r="9" spans="1:12" x14ac:dyDescent="0.25">
      <c r="D9" s="14"/>
      <c r="E9" s="15"/>
      <c r="F9" s="16" t="s">
        <v>31</v>
      </c>
      <c r="G9" s="41">
        <f>INDEX(最大作業精度,MATCH($B2,部位B,0),1)</f>
        <v>36</v>
      </c>
      <c r="H9" s="41">
        <f>INDEX(最大加工精度,MATCH($B2,部位B,0),1)</f>
        <v>26</v>
      </c>
      <c r="I9" s="41">
        <f>INDEX(最大CP,MATCH($B2,部位B,0),1)</f>
        <v>1</v>
      </c>
      <c r="J9" s="14"/>
      <c r="K9" s="14"/>
      <c r="L9" s="12"/>
    </row>
    <row r="10" spans="1:12" x14ac:dyDescent="0.25">
      <c r="D10" s="14"/>
      <c r="E10" s="15"/>
      <c r="F10" s="16" t="s">
        <v>33</v>
      </c>
      <c r="G10" s="18">
        <f>G8-G9</f>
        <v>-36</v>
      </c>
      <c r="H10" s="18">
        <f>H8-H9</f>
        <v>-26</v>
      </c>
      <c r="I10" s="18">
        <f>INDEX(穴A,MATCH($B2,部位B,0),1)</f>
        <v>2</v>
      </c>
      <c r="J10" s="14"/>
      <c r="K10" s="14"/>
      <c r="L10" s="14"/>
    </row>
    <row r="11" spans="1:12" ht="21.4" thickBot="1" x14ac:dyDescent="0.3">
      <c r="A11" s="37" t="s">
        <v>79</v>
      </c>
    </row>
    <row r="12" spans="1:12" s="1" customFormat="1" ht="13.5" thickTop="1" thickBot="1" x14ac:dyDescent="0.3">
      <c r="A12" s="27" t="s">
        <v>75</v>
      </c>
      <c r="B12" s="36" t="s">
        <v>64</v>
      </c>
      <c r="D12" s="28" t="s">
        <v>27</v>
      </c>
      <c r="E12" s="28" t="s">
        <v>28</v>
      </c>
      <c r="F12" s="28" t="s">
        <v>34</v>
      </c>
      <c r="G12" s="28" t="s">
        <v>61</v>
      </c>
      <c r="H12" s="28" t="s">
        <v>60</v>
      </c>
      <c r="I12" s="28" t="s">
        <v>57</v>
      </c>
      <c r="J12" s="28" t="s">
        <v>29</v>
      </c>
      <c r="K12" s="28" t="s">
        <v>23</v>
      </c>
      <c r="L12" s="28" t="s">
        <v>32</v>
      </c>
    </row>
    <row r="13" spans="1:12" ht="13.15" thickTop="1" x14ac:dyDescent="0.25">
      <c r="D13" s="12">
        <f>MAX(1-INDEX(穴B,MATCH($B12,部位B,0),1),)</f>
        <v>0</v>
      </c>
      <c r="E13" s="13" t="s">
        <v>18</v>
      </c>
      <c r="F13" s="4" t="s">
        <v>77</v>
      </c>
      <c r="G13" s="17" t="str">
        <f t="shared" ref="G13:I17" si="1">IF(G$12=INDEX(パラメータB,MATCH($F13,マテリアB,0),1),INDEX(数値B,MATCH($F13,マテリアB,0)),"")</f>
        <v/>
      </c>
      <c r="H13" s="17" t="str">
        <f t="shared" si="1"/>
        <v/>
      </c>
      <c r="I13" s="17" t="str">
        <f t="shared" si="1"/>
        <v/>
      </c>
      <c r="J13" s="19">
        <f>INDEX(成功確率B,MATCH($F13,マテリアB,0),MATCH($D13,禁断数,0))</f>
        <v>1</v>
      </c>
      <c r="K13" s="20">
        <f>INDEX(相場B,MATCH($F13,マテリアB,0))</f>
        <v>0</v>
      </c>
      <c r="L13" s="20">
        <f>$K13 * (100/($J13*100))</f>
        <v>0</v>
      </c>
    </row>
    <row r="14" spans="1:12" x14ac:dyDescent="0.25">
      <c r="D14" s="14">
        <f>MAX(2-INDEX(穴B,MATCH($B12,部位B,0),1),)</f>
        <v>0</v>
      </c>
      <c r="E14" s="15" t="s">
        <v>19</v>
      </c>
      <c r="F14" s="2" t="s">
        <v>77</v>
      </c>
      <c r="G14" s="17" t="str">
        <f t="shared" si="1"/>
        <v/>
      </c>
      <c r="H14" s="17" t="str">
        <f t="shared" si="1"/>
        <v/>
      </c>
      <c r="I14" s="17" t="str">
        <f t="shared" si="1"/>
        <v/>
      </c>
      <c r="J14" s="19">
        <f>INDEX(成功確率B,MATCH($F14,マテリアB,0),MATCH($D14,禁断数,0))</f>
        <v>1</v>
      </c>
      <c r="K14" s="20">
        <f>INDEX(相場B,MATCH($F14,マテリアB,0))</f>
        <v>0</v>
      </c>
      <c r="L14" s="21">
        <f>$K14 * (100/($J14*100))</f>
        <v>0</v>
      </c>
    </row>
    <row r="15" spans="1:12" x14ac:dyDescent="0.25">
      <c r="D15" s="14">
        <f>MAX(3-INDEX(穴B,MATCH($B12,部位B,0),1),)</f>
        <v>1</v>
      </c>
      <c r="E15" s="15" t="s">
        <v>20</v>
      </c>
      <c r="F15" s="2" t="s">
        <v>77</v>
      </c>
      <c r="G15" s="17" t="str">
        <f t="shared" si="1"/>
        <v/>
      </c>
      <c r="H15" s="17" t="str">
        <f t="shared" si="1"/>
        <v/>
      </c>
      <c r="I15" s="17" t="str">
        <f t="shared" si="1"/>
        <v/>
      </c>
      <c r="J15" s="19">
        <f>INDEX(成功確率B,MATCH($F15,マテリアB,0),MATCH($D15,禁断数,0))</f>
        <v>1</v>
      </c>
      <c r="K15" s="20">
        <f>INDEX(相場B,MATCH($F15,マテリアB,0))</f>
        <v>0</v>
      </c>
      <c r="L15" s="21">
        <f>$K15 * (100/($J15*100))</f>
        <v>0</v>
      </c>
    </row>
    <row r="16" spans="1:12" x14ac:dyDescent="0.25">
      <c r="D16" s="14">
        <f>MAX(4-INDEX(穴B,MATCH($B12,部位B,0),1),)</f>
        <v>2</v>
      </c>
      <c r="E16" s="15" t="s">
        <v>21</v>
      </c>
      <c r="F16" s="2" t="s">
        <v>77</v>
      </c>
      <c r="G16" s="17" t="str">
        <f t="shared" si="1"/>
        <v/>
      </c>
      <c r="H16" s="17" t="str">
        <f t="shared" si="1"/>
        <v/>
      </c>
      <c r="I16" s="17" t="str">
        <f t="shared" si="1"/>
        <v/>
      </c>
      <c r="J16" s="19">
        <f>INDEX(成功確率B,MATCH($F16,マテリアB,0),MATCH($D16,禁断数,0))</f>
        <v>1</v>
      </c>
      <c r="K16" s="20">
        <f>INDEX(相場B,MATCH($F16,マテリアB,0))</f>
        <v>0</v>
      </c>
      <c r="L16" s="21">
        <f>$K16 * (100/($J16*100))</f>
        <v>0</v>
      </c>
    </row>
    <row r="17" spans="4:12" ht="13.15" thickBot="1" x14ac:dyDescent="0.3">
      <c r="D17" s="14">
        <f>MAX(5-INDEX(穴B,MATCH($B12,部位B,0),1),)</f>
        <v>3</v>
      </c>
      <c r="E17" s="15" t="s">
        <v>22</v>
      </c>
      <c r="F17" s="2" t="s">
        <v>77</v>
      </c>
      <c r="G17" s="25" t="str">
        <f t="shared" si="1"/>
        <v/>
      </c>
      <c r="H17" s="25" t="str">
        <f t="shared" si="1"/>
        <v/>
      </c>
      <c r="I17" s="25" t="str">
        <f t="shared" si="1"/>
        <v/>
      </c>
      <c r="J17" s="19">
        <f>INDEX(成功確率B,MATCH($F17,マテリアB,0),MATCH($D17,禁断数,0))</f>
        <v>1</v>
      </c>
      <c r="K17" s="20">
        <f>INDEX(相場B,MATCH($F17,マテリアB,0))</f>
        <v>0</v>
      </c>
      <c r="L17" s="33">
        <f>$K17 * (100/($J17*100))</f>
        <v>0</v>
      </c>
    </row>
    <row r="18" spans="4:12" ht="21.4" thickBot="1" x14ac:dyDescent="0.3">
      <c r="D18" s="14"/>
      <c r="E18" s="15"/>
      <c r="F18" s="23" t="s">
        <v>30</v>
      </c>
      <c r="G18" s="29">
        <f>SUM(G13:G17)</f>
        <v>0</v>
      </c>
      <c r="H18" s="30">
        <f>SUM(H13:H17)</f>
        <v>0</v>
      </c>
      <c r="I18" s="31">
        <f>SUM(I13:I17)</f>
        <v>0</v>
      </c>
      <c r="J18" s="24"/>
      <c r="K18" s="32"/>
      <c r="L18" s="35">
        <f>SUM(L13:L17)</f>
        <v>0</v>
      </c>
    </row>
    <row r="19" spans="4:12" x14ac:dyDescent="0.25">
      <c r="D19" s="14"/>
      <c r="E19" s="15"/>
      <c r="F19" s="16" t="s">
        <v>31</v>
      </c>
      <c r="G19" s="41">
        <f>INDEX(最大獲得力,MATCH($B12,部位B,0),1)</f>
        <v>17</v>
      </c>
      <c r="H19" s="41">
        <f>INDEX(最大識質力,MATCH($B12,部位B,0),1)</f>
        <v>49</v>
      </c>
      <c r="I19" s="41">
        <f>INDEX(最大GP,MATCH($B12,部位B,0),1)</f>
        <v>7</v>
      </c>
      <c r="J19" s="14"/>
      <c r="K19" s="14"/>
      <c r="L19" s="12"/>
    </row>
    <row r="20" spans="4:12" x14ac:dyDescent="0.25">
      <c r="D20" s="14"/>
      <c r="E20" s="15"/>
      <c r="F20" s="16" t="s">
        <v>33</v>
      </c>
      <c r="G20" s="18">
        <f>G18-G19</f>
        <v>-17</v>
      </c>
      <c r="H20" s="18">
        <f>H18-H19</f>
        <v>-49</v>
      </c>
      <c r="I20" s="18">
        <f>I18-I19</f>
        <v>-7</v>
      </c>
      <c r="J20" s="14"/>
      <c r="K20" s="14"/>
      <c r="L20" s="14"/>
    </row>
  </sheetData>
  <dataConsolidate/>
  <phoneticPr fontId="1"/>
  <conditionalFormatting sqref="G8">
    <cfRule type="cellIs" dxfId="17" priority="3" operator="equal">
      <formula>$G$9</formula>
    </cfRule>
    <cfRule type="cellIs" dxfId="16" priority="14" operator="greaterThan">
      <formula>$G$9</formula>
    </cfRule>
    <cfRule type="cellIs" dxfId="15" priority="18" operator="lessThan">
      <formula>$G$9</formula>
    </cfRule>
  </conditionalFormatting>
  <conditionalFormatting sqref="H8">
    <cfRule type="cellIs" dxfId="14" priority="2" operator="equal">
      <formula>$H$9</formula>
    </cfRule>
    <cfRule type="cellIs" dxfId="13" priority="15" operator="greaterThan">
      <formula>$H$9</formula>
    </cfRule>
    <cfRule type="cellIs" dxfId="12" priority="17" operator="lessThan">
      <formula>$H$9</formula>
    </cfRule>
  </conditionalFormatting>
  <conditionalFormatting sqref="I8">
    <cfRule type="cellIs" dxfId="11" priority="1" operator="equal">
      <formula>$I$9</formula>
    </cfRule>
    <cfRule type="cellIs" dxfId="10" priority="13" operator="greaterThan">
      <formula>$I$9</formula>
    </cfRule>
    <cfRule type="cellIs" dxfId="9" priority="16" operator="lessThan">
      <formula>$I$9</formula>
    </cfRule>
  </conditionalFormatting>
  <conditionalFormatting sqref="G18">
    <cfRule type="cellIs" dxfId="8" priority="4" operator="equal">
      <formula>$G$19</formula>
    </cfRule>
    <cfRule type="cellIs" dxfId="7" priority="8" operator="greaterThan">
      <formula>$G$19</formula>
    </cfRule>
    <cfRule type="cellIs" dxfId="6" priority="12" operator="lessThan">
      <formula>$G$19</formula>
    </cfRule>
  </conditionalFormatting>
  <conditionalFormatting sqref="H18">
    <cfRule type="cellIs" dxfId="5" priority="5" operator="equal">
      <formula>$H$19</formula>
    </cfRule>
    <cfRule type="cellIs" dxfId="4" priority="9" operator="greaterThan">
      <formula>$H$19</formula>
    </cfRule>
    <cfRule type="cellIs" dxfId="3" priority="11" operator="lessThan">
      <formula>$H$19</formula>
    </cfRule>
  </conditionalFormatting>
  <conditionalFormatting sqref="I18">
    <cfRule type="cellIs" dxfId="2" priority="6" operator="equal">
      <formula>$I$19</formula>
    </cfRule>
    <cfRule type="cellIs" dxfId="1" priority="7" operator="greaterThan">
      <formula>$I$19</formula>
    </cfRule>
    <cfRule type="cellIs" dxfId="0" priority="10" operator="lessThan">
      <formula>$I$19</formula>
    </cfRule>
  </conditionalFormatting>
  <dataValidations count="4">
    <dataValidation type="list" allowBlank="1" showInputMessage="1" showErrorMessage="1" sqref="F3:F7" xr:uid="{00000000-0002-0000-0000-000000000000}">
      <formula1>マテリアA</formula1>
    </dataValidation>
    <dataValidation type="list" allowBlank="1" showInputMessage="1" showErrorMessage="1" sqref="F13:F17" xr:uid="{00000000-0002-0000-0000-000001000000}">
      <formula1>マテリアB</formula1>
    </dataValidation>
    <dataValidation type="list" allowBlank="1" showInputMessage="1" showErrorMessage="1" sqref="B2" xr:uid="{00000000-0002-0000-0000-000002000000}">
      <formula1>部位A</formula1>
    </dataValidation>
    <dataValidation type="list" allowBlank="1" showInputMessage="1" showErrorMessage="1" sqref="B12" xr:uid="{00000000-0002-0000-0000-000003000000}">
      <formula1>部位B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23</vt:i4>
      </vt:variant>
    </vt:vector>
  </HeadingPairs>
  <TitlesOfParts>
    <vt:vector size="26" baseType="lpstr">
      <vt:lpstr>装備品</vt:lpstr>
      <vt:lpstr>マテリガ設定</vt:lpstr>
      <vt:lpstr>シミュ</vt:lpstr>
      <vt:lpstr>パラメータA</vt:lpstr>
      <vt:lpstr>パラメータB</vt:lpstr>
      <vt:lpstr>マテリアA</vt:lpstr>
      <vt:lpstr>マテリアB</vt:lpstr>
      <vt:lpstr>禁断数</vt:lpstr>
      <vt:lpstr>穴A</vt:lpstr>
      <vt:lpstr>穴B</vt:lpstr>
      <vt:lpstr>最大CP</vt:lpstr>
      <vt:lpstr>最大GP</vt:lpstr>
      <vt:lpstr>最大加工精度</vt:lpstr>
      <vt:lpstr>最大獲得力</vt:lpstr>
      <vt:lpstr>最大作業精度</vt:lpstr>
      <vt:lpstr>最大識質力</vt:lpstr>
      <vt:lpstr>数値A</vt:lpstr>
      <vt:lpstr>数値B</vt:lpstr>
      <vt:lpstr>成功確率A</vt:lpstr>
      <vt:lpstr>成功確率B</vt:lpstr>
      <vt:lpstr>選択部位A</vt:lpstr>
      <vt:lpstr>選択部位B</vt:lpstr>
      <vt:lpstr>相場A</vt:lpstr>
      <vt:lpstr>相場B</vt:lpstr>
      <vt:lpstr>部位A</vt:lpstr>
      <vt:lpstr>部位B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FF14禁断シミュ</dc:title>
  <dc:creator>Pulsar</dc:creator>
  <dcterms:created xsi:type="dcterms:W3CDTF">2016-07-23T12:52:07Z</dcterms:created>
  <dcterms:modified xsi:type="dcterms:W3CDTF">2018-05-28T07:58:52Z</dcterms:modified>
</cp:coreProperties>
</file>